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490" windowHeight="7755"/>
  </bookViews>
  <sheets>
    <sheet name="RUPIAH" sheetId="1" r:id="rId1"/>
    <sheet name="Sheet1" sheetId="3" r:id="rId2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/>
  <c r="F76"/>
  <c r="F77"/>
  <c r="F78"/>
  <c r="L75"/>
  <c r="A74" i="3" s="1"/>
  <c r="L76" i="1"/>
  <c r="A75" i="3" s="1"/>
  <c r="L77" i="1"/>
  <c r="A76" i="3" s="1"/>
  <c r="L78" i="1"/>
  <c r="A77" i="3" s="1"/>
  <c r="P4" i="1"/>
  <c r="P5"/>
  <c r="P6"/>
  <c r="P7"/>
  <c r="P8"/>
  <c r="P9"/>
  <c r="P10"/>
  <c r="P12"/>
  <c r="P13"/>
  <c r="P14"/>
  <c r="P15"/>
  <c r="P16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6"/>
  <c r="P47"/>
  <c r="P48"/>
  <c r="P49"/>
  <c r="P50"/>
  <c r="P54"/>
  <c r="P55"/>
  <c r="P56"/>
  <c r="P57"/>
  <c r="P58"/>
  <c r="P59"/>
  <c r="P60"/>
  <c r="P61"/>
  <c r="P62"/>
  <c r="P63"/>
  <c r="P64"/>
  <c r="P65"/>
  <c r="P66"/>
  <c r="P70"/>
  <c r="P75"/>
  <c r="P76"/>
  <c r="P77"/>
  <c r="P78"/>
  <c r="P3"/>
  <c r="N15"/>
  <c r="C14" i="3" s="1"/>
  <c r="N31" i="1"/>
  <c r="C30" i="3" s="1"/>
  <c r="N47" i="1"/>
  <c r="C46" i="3" s="1"/>
  <c r="N59" i="1"/>
  <c r="C58" i="3" s="1"/>
  <c r="N67" i="1"/>
  <c r="C66" i="3" s="1"/>
  <c r="N75" i="1"/>
  <c r="C74" i="3" s="1"/>
  <c r="M9" i="1"/>
  <c r="M19"/>
  <c r="M27"/>
  <c r="M35"/>
  <c r="M43"/>
  <c r="M51"/>
  <c r="M59"/>
  <c r="M67"/>
  <c r="M75"/>
  <c r="R4"/>
  <c r="R5"/>
  <c r="R6"/>
  <c r="R7"/>
  <c r="N7" s="1"/>
  <c r="C6" i="3" s="1"/>
  <c r="R8" i="1"/>
  <c r="R9"/>
  <c r="R10"/>
  <c r="R12"/>
  <c r="R13"/>
  <c r="R14"/>
  <c r="R15"/>
  <c r="R16"/>
  <c r="R17"/>
  <c r="R18"/>
  <c r="R19"/>
  <c r="N19" s="1"/>
  <c r="C18" i="3" s="1"/>
  <c r="R20" i="1"/>
  <c r="R21"/>
  <c r="R22"/>
  <c r="R23"/>
  <c r="N23" s="1"/>
  <c r="C22" i="3" s="1"/>
  <c r="R24" i="1"/>
  <c r="R25"/>
  <c r="R26"/>
  <c r="R27"/>
  <c r="N27" s="1"/>
  <c r="C26" i="3" s="1"/>
  <c r="R28" i="1"/>
  <c r="R29"/>
  <c r="R30"/>
  <c r="R31"/>
  <c r="R32"/>
  <c r="R33"/>
  <c r="R34"/>
  <c r="R35"/>
  <c r="N35" s="1"/>
  <c r="C34" i="3" s="1"/>
  <c r="R36" i="1"/>
  <c r="R37"/>
  <c r="R38"/>
  <c r="R39"/>
  <c r="N39" s="1"/>
  <c r="C38" i="3" s="1"/>
  <c r="R40" i="1"/>
  <c r="R41"/>
  <c r="R42"/>
  <c r="R43"/>
  <c r="N43" s="1"/>
  <c r="C42" i="3" s="1"/>
  <c r="R44" i="1"/>
  <c r="R45"/>
  <c r="R46"/>
  <c r="R47"/>
  <c r="R48"/>
  <c r="R49"/>
  <c r="R50"/>
  <c r="R51"/>
  <c r="N51" s="1"/>
  <c r="C50" i="3" s="1"/>
  <c r="R52" i="1"/>
  <c r="R53"/>
  <c r="R54"/>
  <c r="R55"/>
  <c r="N55" s="1"/>
  <c r="C54" i="3" s="1"/>
  <c r="R56" i="1"/>
  <c r="N56" s="1"/>
  <c r="C55" i="3" s="1"/>
  <c r="R57" i="1"/>
  <c r="R58"/>
  <c r="R59"/>
  <c r="R60"/>
  <c r="N60" s="1"/>
  <c r="C59" i="3" s="1"/>
  <c r="R61" i="1"/>
  <c r="N61" s="1"/>
  <c r="C60" i="3" s="1"/>
  <c r="R62" i="1"/>
  <c r="R63"/>
  <c r="N63" s="1"/>
  <c r="C62" i="3" s="1"/>
  <c r="R64" i="1"/>
  <c r="N64" s="1"/>
  <c r="C63" i="3" s="1"/>
  <c r="R65" i="1"/>
  <c r="R66"/>
  <c r="R67"/>
  <c r="R68"/>
  <c r="N68" s="1"/>
  <c r="C67" i="3" s="1"/>
  <c r="R69" i="1"/>
  <c r="N69" s="1"/>
  <c r="C68" i="3" s="1"/>
  <c r="R70" i="1"/>
  <c r="R71"/>
  <c r="N71" s="1"/>
  <c r="C70" i="3" s="1"/>
  <c r="R72" i="1"/>
  <c r="N72" s="1"/>
  <c r="C71" i="3" s="1"/>
  <c r="R73" i="1"/>
  <c r="R74"/>
  <c r="R75"/>
  <c r="R76"/>
  <c r="N76" s="1"/>
  <c r="C75" i="3" s="1"/>
  <c r="R77" i="1"/>
  <c r="N77" s="1"/>
  <c r="C76" i="3" s="1"/>
  <c r="R78" i="1"/>
  <c r="R3"/>
  <c r="Q4"/>
  <c r="M4" s="1"/>
  <c r="B3" i="3" s="1"/>
  <c r="Q5" i="1"/>
  <c r="M5" s="1"/>
  <c r="Q6"/>
  <c r="M6" s="1"/>
  <c r="B5" i="3" s="1"/>
  <c r="Q7" i="1"/>
  <c r="M7" s="1"/>
  <c r="Q8"/>
  <c r="M8" s="1"/>
  <c r="Q9"/>
  <c r="Q10"/>
  <c r="M10" s="1"/>
  <c r="Q12"/>
  <c r="M12" s="1"/>
  <c r="Q13"/>
  <c r="M13" s="1"/>
  <c r="Q14"/>
  <c r="M14" s="1"/>
  <c r="Q15"/>
  <c r="M15" s="1"/>
  <c r="Q16"/>
  <c r="M16" s="1"/>
  <c r="Q17"/>
  <c r="M17" s="1"/>
  <c r="Q18"/>
  <c r="M18" s="1"/>
  <c r="Q19"/>
  <c r="Q20"/>
  <c r="M20" s="1"/>
  <c r="Q21"/>
  <c r="M21" s="1"/>
  <c r="Q22"/>
  <c r="M22" s="1"/>
  <c r="Q23"/>
  <c r="M23" s="1"/>
  <c r="Q24"/>
  <c r="M24" s="1"/>
  <c r="Q25"/>
  <c r="M25" s="1"/>
  <c r="Q26"/>
  <c r="M26" s="1"/>
  <c r="Q27"/>
  <c r="Q28"/>
  <c r="M28" s="1"/>
  <c r="Q29"/>
  <c r="M29" s="1"/>
  <c r="Q30"/>
  <c r="M30" s="1"/>
  <c r="Q31"/>
  <c r="M31" s="1"/>
  <c r="Q32"/>
  <c r="M32" s="1"/>
  <c r="Q33"/>
  <c r="M33" s="1"/>
  <c r="Q34"/>
  <c r="M34" s="1"/>
  <c r="Q35"/>
  <c r="Q36"/>
  <c r="M36" s="1"/>
  <c r="Q37"/>
  <c r="M37" s="1"/>
  <c r="Q38"/>
  <c r="M38" s="1"/>
  <c r="Q39"/>
  <c r="M39" s="1"/>
  <c r="Q40"/>
  <c r="M40" s="1"/>
  <c r="Q41"/>
  <c r="M41" s="1"/>
  <c r="Q42"/>
  <c r="M42" s="1"/>
  <c r="Q43"/>
  <c r="Q44"/>
  <c r="M44" s="1"/>
  <c r="Q45"/>
  <c r="M45" s="1"/>
  <c r="Q46"/>
  <c r="M46" s="1"/>
  <c r="Q47"/>
  <c r="M47" s="1"/>
  <c r="Q48"/>
  <c r="M48" s="1"/>
  <c r="Q49"/>
  <c r="M49" s="1"/>
  <c r="Q50"/>
  <c r="M50" s="1"/>
  <c r="Q51"/>
  <c r="Q52"/>
  <c r="M52" s="1"/>
  <c r="Q53"/>
  <c r="M53" s="1"/>
  <c r="Q54"/>
  <c r="M54" s="1"/>
  <c r="Q55"/>
  <c r="M55" s="1"/>
  <c r="Q56"/>
  <c r="M56" s="1"/>
  <c r="Q57"/>
  <c r="Q58"/>
  <c r="M58" s="1"/>
  <c r="Q59"/>
  <c r="Q60"/>
  <c r="M60" s="1"/>
  <c r="Q61"/>
  <c r="M61" s="1"/>
  <c r="Q62"/>
  <c r="M62" s="1"/>
  <c r="Q63"/>
  <c r="M63" s="1"/>
  <c r="Q64"/>
  <c r="M64" s="1"/>
  <c r="Q65"/>
  <c r="Q66"/>
  <c r="M66" s="1"/>
  <c r="Q67"/>
  <c r="Q68"/>
  <c r="M68" s="1"/>
  <c r="Q69"/>
  <c r="M69" s="1"/>
  <c r="Q70"/>
  <c r="M70" s="1"/>
  <c r="Q71"/>
  <c r="M71" s="1"/>
  <c r="Q72"/>
  <c r="M72" s="1"/>
  <c r="Q73"/>
  <c r="Q74"/>
  <c r="M74" s="1"/>
  <c r="Q75"/>
  <c r="Q76"/>
  <c r="M76" s="1"/>
  <c r="Q77"/>
  <c r="M77" s="1"/>
  <c r="Q78"/>
  <c r="M78" s="1"/>
  <c r="Q3"/>
  <c r="M3" s="1"/>
  <c r="K18"/>
  <c r="P18" s="1"/>
  <c r="K17"/>
  <c r="P17" s="1"/>
  <c r="O4"/>
  <c r="D3" i="3" s="1"/>
  <c r="O5" i="1"/>
  <c r="D4" i="3" s="1"/>
  <c r="O6" i="1"/>
  <c r="D5" i="3" s="1"/>
  <c r="O7" i="1"/>
  <c r="D6" i="3" s="1"/>
  <c r="O8" i="1"/>
  <c r="D7" i="3" s="1"/>
  <c r="O9" i="1"/>
  <c r="D8" i="3" s="1"/>
  <c r="O10" i="1"/>
  <c r="D9" i="3" s="1"/>
  <c r="O11" i="1"/>
  <c r="D10" i="3" s="1"/>
  <c r="O12" i="1"/>
  <c r="D11" i="3" s="1"/>
  <c r="O13" i="1"/>
  <c r="D12" i="3" s="1"/>
  <c r="O14" i="1"/>
  <c r="D13" i="3" s="1"/>
  <c r="O15" i="1"/>
  <c r="D14" i="3" s="1"/>
  <c r="O16" i="1"/>
  <c r="D15" i="3" s="1"/>
  <c r="O17" i="1"/>
  <c r="D16" i="3" s="1"/>
  <c r="O18" i="1"/>
  <c r="D17" i="3" s="1"/>
  <c r="O19" i="1"/>
  <c r="D18" i="3" s="1"/>
  <c r="O20" i="1"/>
  <c r="D19" i="3" s="1"/>
  <c r="O21" i="1"/>
  <c r="D20" i="3" s="1"/>
  <c r="O22" i="1"/>
  <c r="D21" i="3" s="1"/>
  <c r="O23" i="1"/>
  <c r="D22" i="3" s="1"/>
  <c r="O24" i="1"/>
  <c r="D23" i="3" s="1"/>
  <c r="O25" i="1"/>
  <c r="D24" i="3" s="1"/>
  <c r="O26" i="1"/>
  <c r="D25" i="3" s="1"/>
  <c r="O27" i="1"/>
  <c r="D26" i="3" s="1"/>
  <c r="O28" i="1"/>
  <c r="D27" i="3" s="1"/>
  <c r="O29" i="1"/>
  <c r="D28" i="3" s="1"/>
  <c r="O30" i="1"/>
  <c r="D29" i="3" s="1"/>
  <c r="O31" i="1"/>
  <c r="D30" i="3" s="1"/>
  <c r="O32" i="1"/>
  <c r="D31" i="3" s="1"/>
  <c r="O33" i="1"/>
  <c r="D32" i="3" s="1"/>
  <c r="O34" i="1"/>
  <c r="D33" i="3" s="1"/>
  <c r="O35" i="1"/>
  <c r="D34" i="3" s="1"/>
  <c r="O36" i="1"/>
  <c r="D35" i="3" s="1"/>
  <c r="O37" i="1"/>
  <c r="D36" i="3" s="1"/>
  <c r="O38" i="1"/>
  <c r="D37" i="3" s="1"/>
  <c r="O39" i="1"/>
  <c r="D38" i="3" s="1"/>
  <c r="O40" i="1"/>
  <c r="D39" i="3" s="1"/>
  <c r="O41" i="1"/>
  <c r="D40" i="3" s="1"/>
  <c r="O42" i="1"/>
  <c r="D41" i="3" s="1"/>
  <c r="O43" i="1"/>
  <c r="D42" i="3" s="1"/>
  <c r="O44" i="1"/>
  <c r="D43" i="3" s="1"/>
  <c r="O45" i="1"/>
  <c r="D44" i="3" s="1"/>
  <c r="O46" i="1"/>
  <c r="D45" i="3" s="1"/>
  <c r="O47" i="1"/>
  <c r="D46" i="3" s="1"/>
  <c r="O48" i="1"/>
  <c r="D47" i="3" s="1"/>
  <c r="O49" i="1"/>
  <c r="D48" i="3" s="1"/>
  <c r="O50" i="1"/>
  <c r="D49" i="3" s="1"/>
  <c r="O51" i="1"/>
  <c r="D50" i="3" s="1"/>
  <c r="O52" i="1"/>
  <c r="D51" i="3" s="1"/>
  <c r="O53" i="1"/>
  <c r="D52" i="3" s="1"/>
  <c r="O54" i="1"/>
  <c r="D53" i="3" s="1"/>
  <c r="O55" i="1"/>
  <c r="D54" i="3" s="1"/>
  <c r="O56" i="1"/>
  <c r="D55" i="3" s="1"/>
  <c r="O57" i="1"/>
  <c r="D56" i="3" s="1"/>
  <c r="O58" i="1"/>
  <c r="D57" i="3" s="1"/>
  <c r="O59" i="1"/>
  <c r="D58" i="3" s="1"/>
  <c r="O60" i="1"/>
  <c r="D59" i="3" s="1"/>
  <c r="O61" i="1"/>
  <c r="D60" i="3" s="1"/>
  <c r="O62" i="1"/>
  <c r="D61" i="3" s="1"/>
  <c r="O63" i="1"/>
  <c r="D62" i="3" s="1"/>
  <c r="O64" i="1"/>
  <c r="D63" i="3" s="1"/>
  <c r="O65" i="1"/>
  <c r="D64" i="3" s="1"/>
  <c r="O66" i="1"/>
  <c r="D65" i="3" s="1"/>
  <c r="O67" i="1"/>
  <c r="D66" i="3" s="1"/>
  <c r="O68" i="1"/>
  <c r="D67" i="3" s="1"/>
  <c r="O69" i="1"/>
  <c r="D68" i="3" s="1"/>
  <c r="O70" i="1"/>
  <c r="D69" i="3" s="1"/>
  <c r="O71" i="1"/>
  <c r="D70" i="3" s="1"/>
  <c r="O72" i="1"/>
  <c r="D71" i="3" s="1"/>
  <c r="O73" i="1"/>
  <c r="D72" i="3" s="1"/>
  <c r="O74" i="1"/>
  <c r="D73" i="3" s="1"/>
  <c r="O75" i="1"/>
  <c r="D74" i="3" s="1"/>
  <c r="O76" i="1"/>
  <c r="D75" i="3" s="1"/>
  <c r="O77" i="1"/>
  <c r="D76" i="3" s="1"/>
  <c r="O78" i="1"/>
  <c r="O3"/>
  <c r="D2" i="3" s="1"/>
  <c r="K45" i="1"/>
  <c r="P45" s="1"/>
  <c r="K44"/>
  <c r="P44" s="1"/>
  <c r="K43"/>
  <c r="P43" s="1"/>
  <c r="L33"/>
  <c r="A32" i="3" s="1"/>
  <c r="L51" i="1"/>
  <c r="A50" i="3" s="1"/>
  <c r="L8" i="1"/>
  <c r="A7" i="3" s="1"/>
  <c r="L10" i="1"/>
  <c r="A9" i="3" s="1"/>
  <c r="K69" i="1"/>
  <c r="P69" s="1"/>
  <c r="K70"/>
  <c r="K68"/>
  <c r="P68" s="1"/>
  <c r="K67"/>
  <c r="P67" s="1"/>
  <c r="F35"/>
  <c r="L35" s="1"/>
  <c r="A34" i="3" s="1"/>
  <c r="F41" i="1"/>
  <c r="L41" s="1"/>
  <c r="A40" i="3" s="1"/>
  <c r="F52" i="1"/>
  <c r="L52" s="1"/>
  <c r="A51" i="3" s="1"/>
  <c r="F4" i="1"/>
  <c r="L4" s="1"/>
  <c r="A3" i="3" s="1"/>
  <c r="F5" i="1"/>
  <c r="L5" s="1"/>
  <c r="A4" i="3" s="1"/>
  <c r="F6" i="1"/>
  <c r="L6" s="1"/>
  <c r="A5" i="3" s="1"/>
  <c r="F7" i="1"/>
  <c r="L7" s="1"/>
  <c r="A6" i="3" s="1"/>
  <c r="F8" i="1"/>
  <c r="F9"/>
  <c r="L9" s="1"/>
  <c r="A8" i="3" s="1"/>
  <c r="F10" i="1"/>
  <c r="F12"/>
  <c r="L12" s="1"/>
  <c r="A11" i="3" s="1"/>
  <c r="F13" i="1"/>
  <c r="L13" s="1"/>
  <c r="A12" i="3" s="1"/>
  <c r="F14" i="1"/>
  <c r="L14" s="1"/>
  <c r="A13" i="3" s="1"/>
  <c r="F15" i="1"/>
  <c r="L15" s="1"/>
  <c r="A14" i="3" s="1"/>
  <c r="F16" i="1"/>
  <c r="L16" s="1"/>
  <c r="A15" i="3" s="1"/>
  <c r="F17" i="1"/>
  <c r="L17" s="1"/>
  <c r="A16" i="3" s="1"/>
  <c r="F18" i="1"/>
  <c r="L18" s="1"/>
  <c r="A17" i="3" s="1"/>
  <c r="F19" i="1"/>
  <c r="L19" s="1"/>
  <c r="A18" i="3" s="1"/>
  <c r="F20" i="1"/>
  <c r="L20" s="1"/>
  <c r="A19" i="3" s="1"/>
  <c r="F21" i="1"/>
  <c r="L21" s="1"/>
  <c r="A20" i="3" s="1"/>
  <c r="F22" i="1"/>
  <c r="L22" s="1"/>
  <c r="A21" i="3" s="1"/>
  <c r="F23" i="1"/>
  <c r="L23" s="1"/>
  <c r="A22" i="3" s="1"/>
  <c r="F24" i="1"/>
  <c r="L24" s="1"/>
  <c r="A23" i="3" s="1"/>
  <c r="F25" i="1"/>
  <c r="L25" s="1"/>
  <c r="A24" i="3" s="1"/>
  <c r="F26" i="1"/>
  <c r="L26" s="1"/>
  <c r="A25" i="3" s="1"/>
  <c r="F27" i="1"/>
  <c r="L27" s="1"/>
  <c r="A26" i="3" s="1"/>
  <c r="F28" i="1"/>
  <c r="L28" s="1"/>
  <c r="A27" i="3" s="1"/>
  <c r="F29" i="1"/>
  <c r="L29" s="1"/>
  <c r="A28" i="3" s="1"/>
  <c r="F30" i="1"/>
  <c r="L30" s="1"/>
  <c r="A29" i="3" s="1"/>
  <c r="F31" i="1"/>
  <c r="L31" s="1"/>
  <c r="A30" i="3" s="1"/>
  <c r="F32" i="1"/>
  <c r="L32" s="1"/>
  <c r="A31" i="3" s="1"/>
  <c r="F33" i="1"/>
  <c r="F34"/>
  <c r="L34" s="1"/>
  <c r="A33" i="3" s="1"/>
  <c r="F36" i="1"/>
  <c r="L36" s="1"/>
  <c r="A35" i="3" s="1"/>
  <c r="F37" i="1"/>
  <c r="L37" s="1"/>
  <c r="A36" i="3" s="1"/>
  <c r="F38" i="1"/>
  <c r="L38" s="1"/>
  <c r="A37" i="3" s="1"/>
  <c r="F39" i="1"/>
  <c r="L39" s="1"/>
  <c r="A38" i="3" s="1"/>
  <c r="F40" i="1"/>
  <c r="L40" s="1"/>
  <c r="A39" i="3" s="1"/>
  <c r="F42" i="1"/>
  <c r="L42" s="1"/>
  <c r="A41" i="3" s="1"/>
  <c r="F43" i="1"/>
  <c r="L43" s="1"/>
  <c r="A42" i="3" s="1"/>
  <c r="F44" i="1"/>
  <c r="L44" s="1"/>
  <c r="A43" i="3" s="1"/>
  <c r="F45" i="1"/>
  <c r="L45" s="1"/>
  <c r="A44" i="3" s="1"/>
  <c r="F46" i="1"/>
  <c r="L46" s="1"/>
  <c r="A45" i="3" s="1"/>
  <c r="F47" i="1"/>
  <c r="L47" s="1"/>
  <c r="A46" i="3" s="1"/>
  <c r="F48" i="1"/>
  <c r="L48" s="1"/>
  <c r="A47" i="3" s="1"/>
  <c r="F49" i="1"/>
  <c r="L49" s="1"/>
  <c r="A48" i="3" s="1"/>
  <c r="F50" i="1"/>
  <c r="L50" s="1"/>
  <c r="A49" i="3" s="1"/>
  <c r="F51" i="1"/>
  <c r="F53"/>
  <c r="L53" s="1"/>
  <c r="A52" i="3" s="1"/>
  <c r="F54" i="1"/>
  <c r="L54" s="1"/>
  <c r="A53" i="3" s="1"/>
  <c r="F55" i="1"/>
  <c r="L55" s="1"/>
  <c r="A54" i="3" s="1"/>
  <c r="F56" i="1"/>
  <c r="L56" s="1"/>
  <c r="A55" i="3" s="1"/>
  <c r="F57" i="1"/>
  <c r="L57" s="1"/>
  <c r="A56" i="3" s="1"/>
  <c r="F58" i="1"/>
  <c r="L58" s="1"/>
  <c r="A57" i="3" s="1"/>
  <c r="F59" i="1"/>
  <c r="L59" s="1"/>
  <c r="A58" i="3" s="1"/>
  <c r="F60" i="1"/>
  <c r="L60" s="1"/>
  <c r="A59" i="3" s="1"/>
  <c r="F61" i="1"/>
  <c r="L61" s="1"/>
  <c r="A60" i="3" s="1"/>
  <c r="F62" i="1"/>
  <c r="L62" s="1"/>
  <c r="A61" i="3" s="1"/>
  <c r="F63" i="1"/>
  <c r="L63" s="1"/>
  <c r="A62" i="3" s="1"/>
  <c r="F64" i="1"/>
  <c r="L64" s="1"/>
  <c r="A63" i="3" s="1"/>
  <c r="F65" i="1"/>
  <c r="L65" s="1"/>
  <c r="A64" i="3" s="1"/>
  <c r="F66" i="1"/>
  <c r="L66" s="1"/>
  <c r="A65" i="3" s="1"/>
  <c r="F67" i="1"/>
  <c r="L67" s="1"/>
  <c r="A66" i="3" s="1"/>
  <c r="F68" i="1"/>
  <c r="L68" s="1"/>
  <c r="A67" i="3" s="1"/>
  <c r="F69" i="1"/>
  <c r="L69" s="1"/>
  <c r="A68" i="3" s="1"/>
  <c r="F70" i="1"/>
  <c r="L70" s="1"/>
  <c r="A69" i="3" s="1"/>
  <c r="F71" i="1"/>
  <c r="L71" s="1"/>
  <c r="A70" i="3" s="1"/>
  <c r="F72" i="1"/>
  <c r="L72" s="1"/>
  <c r="A71" i="3" s="1"/>
  <c r="F73" i="1"/>
  <c r="L73" s="1"/>
  <c r="A72" i="3" s="1"/>
  <c r="F74" i="1"/>
  <c r="L74" s="1"/>
  <c r="A73" i="3" s="1"/>
  <c r="F3" i="1"/>
  <c r="L3" s="1"/>
  <c r="A2" i="3" s="1"/>
  <c r="K74" i="1"/>
  <c r="P74" s="1"/>
  <c r="K73"/>
  <c r="P73" s="1"/>
  <c r="K72"/>
  <c r="P72" s="1"/>
  <c r="K71"/>
  <c r="P71" s="1"/>
  <c r="K54"/>
  <c r="K53"/>
  <c r="P53" s="1"/>
  <c r="K52"/>
  <c r="P52" s="1"/>
  <c r="K51"/>
  <c r="P51" s="1"/>
  <c r="E11"/>
  <c r="N57" l="1"/>
  <c r="C56" i="3" s="1"/>
  <c r="M57" i="1"/>
  <c r="M73"/>
  <c r="N73"/>
  <c r="C72" i="3" s="1"/>
  <c r="N65" i="1"/>
  <c r="C64" i="3" s="1"/>
  <c r="M65" i="1"/>
  <c r="N78"/>
  <c r="C77" i="3" s="1"/>
  <c r="N74" i="1"/>
  <c r="C73" i="3" s="1"/>
  <c r="N70" i="1"/>
  <c r="C69" i="3" s="1"/>
  <c r="N66" i="1"/>
  <c r="C65" i="3" s="1"/>
  <c r="N62" i="1"/>
  <c r="C61" i="3" s="1"/>
  <c r="N58" i="1"/>
  <c r="C57" i="3" s="1"/>
  <c r="N9" i="1"/>
  <c r="C8" i="3" s="1"/>
  <c r="N53" i="1"/>
  <c r="C52" i="3" s="1"/>
  <c r="N49" i="1"/>
  <c r="C48" i="3" s="1"/>
  <c r="N45" i="1"/>
  <c r="C44" i="3" s="1"/>
  <c r="N41" i="1"/>
  <c r="C40" i="3" s="1"/>
  <c r="N37" i="1"/>
  <c r="C36" i="3" s="1"/>
  <c r="N33" i="1"/>
  <c r="C32" i="3" s="1"/>
  <c r="N29" i="1"/>
  <c r="C28" i="3" s="1"/>
  <c r="N25" i="1"/>
  <c r="C24" i="3" s="1"/>
  <c r="N21" i="1"/>
  <c r="C20" i="3" s="1"/>
  <c r="N17" i="1"/>
  <c r="C16" i="3" s="1"/>
  <c r="N13" i="1"/>
  <c r="C12" i="3" s="1"/>
  <c r="B77"/>
  <c r="B75"/>
  <c r="B73"/>
  <c r="B71"/>
  <c r="B69"/>
  <c r="B67"/>
  <c r="B65"/>
  <c r="B63"/>
  <c r="B61"/>
  <c r="B59"/>
  <c r="B57"/>
  <c r="B55"/>
  <c r="B53"/>
  <c r="B51"/>
  <c r="B49"/>
  <c r="B47"/>
  <c r="B45"/>
  <c r="B43"/>
  <c r="B41"/>
  <c r="B39"/>
  <c r="B37"/>
  <c r="B35"/>
  <c r="B33"/>
  <c r="B31"/>
  <c r="B29"/>
  <c r="B27"/>
  <c r="B25"/>
  <c r="B23"/>
  <c r="B21"/>
  <c r="B19"/>
  <c r="B17"/>
  <c r="B15"/>
  <c r="B13"/>
  <c r="B11"/>
  <c r="B9"/>
  <c r="B7"/>
  <c r="F11" i="1"/>
  <c r="L11" s="1"/>
  <c r="A10" i="3" s="1"/>
  <c r="P11" i="1"/>
  <c r="B2" i="3"/>
  <c r="B4"/>
  <c r="N54" i="1"/>
  <c r="C53" i="3" s="1"/>
  <c r="N52" i="1"/>
  <c r="C51" i="3" s="1"/>
  <c r="N50" i="1"/>
  <c r="C49" i="3" s="1"/>
  <c r="N48" i="1"/>
  <c r="C47" i="3" s="1"/>
  <c r="N46" i="1"/>
  <c r="C45" i="3" s="1"/>
  <c r="N44" i="1"/>
  <c r="C43" i="3" s="1"/>
  <c r="N42" i="1"/>
  <c r="C41" i="3" s="1"/>
  <c r="N40" i="1"/>
  <c r="C39" i="3" s="1"/>
  <c r="N38" i="1"/>
  <c r="C37" i="3" s="1"/>
  <c r="N36" i="1"/>
  <c r="C35" i="3" s="1"/>
  <c r="N34" i="1"/>
  <c r="C33" i="3" s="1"/>
  <c r="N32" i="1"/>
  <c r="C31" i="3" s="1"/>
  <c r="N30" i="1"/>
  <c r="C29" i="3" s="1"/>
  <c r="N28" i="1"/>
  <c r="C27" i="3" s="1"/>
  <c r="N26" i="1"/>
  <c r="C25" i="3" s="1"/>
  <c r="N24" i="1"/>
  <c r="C23" i="3" s="1"/>
  <c r="N22" i="1"/>
  <c r="C21" i="3" s="1"/>
  <c r="N20" i="1"/>
  <c r="C19" i="3" s="1"/>
  <c r="N18" i="1"/>
  <c r="C17" i="3" s="1"/>
  <c r="N16" i="1"/>
  <c r="C15" i="3" s="1"/>
  <c r="N14" i="1"/>
  <c r="C13" i="3" s="1"/>
  <c r="N12" i="1"/>
  <c r="C11" i="3" s="1"/>
  <c r="N10" i="1"/>
  <c r="C9" i="3" s="1"/>
  <c r="N8" i="1"/>
  <c r="C7" i="3" s="1"/>
  <c r="B74"/>
  <c r="B70"/>
  <c r="B66"/>
  <c r="B62"/>
  <c r="B58"/>
  <c r="B54"/>
  <c r="B50"/>
  <c r="B46"/>
  <c r="B42"/>
  <c r="B38"/>
  <c r="B34"/>
  <c r="B30"/>
  <c r="B26"/>
  <c r="B22"/>
  <c r="B18"/>
  <c r="B14"/>
  <c r="B6"/>
  <c r="Q11" i="1"/>
  <c r="M11" s="1"/>
  <c r="R11"/>
  <c r="B76" i="3"/>
  <c r="B72"/>
  <c r="B68"/>
  <c r="B64"/>
  <c r="B60"/>
  <c r="B56"/>
  <c r="B52"/>
  <c r="B48"/>
  <c r="B44"/>
  <c r="B40"/>
  <c r="B36"/>
  <c r="B32"/>
  <c r="B28"/>
  <c r="B24"/>
  <c r="B20"/>
  <c r="B16"/>
  <c r="B12"/>
  <c r="B8"/>
  <c r="D77"/>
  <c r="N6" i="1"/>
  <c r="C5" i="3" s="1"/>
  <c r="N5" i="1"/>
  <c r="C4" i="3" s="1"/>
  <c r="N4" i="1"/>
  <c r="C3" i="3" s="1"/>
  <c r="N3" i="1"/>
  <c r="C2" i="3" s="1"/>
  <c r="B10" l="1"/>
  <c r="N11" i="1"/>
  <c r="C10" i="3" s="1"/>
</calcChain>
</file>

<file path=xl/sharedStrings.xml><?xml version="1.0" encoding="utf-8"?>
<sst xmlns="http://schemas.openxmlformats.org/spreadsheetml/2006/main" count="46" uniqueCount="46">
  <si>
    <t>BOSS</t>
  </si>
  <si>
    <t>PKPK</t>
  </si>
  <si>
    <t>PTBA</t>
  </si>
  <si>
    <t>SMMT</t>
  </si>
  <si>
    <t>ELSA</t>
  </si>
  <si>
    <t>MITI</t>
  </si>
  <si>
    <t>RUIS</t>
  </si>
  <si>
    <t>SURE</t>
  </si>
  <si>
    <t>MTFN</t>
  </si>
  <si>
    <t>ANTM</t>
  </si>
  <si>
    <t>CITA</t>
  </si>
  <si>
    <t>DKFT</t>
  </si>
  <si>
    <t>IFSH</t>
  </si>
  <si>
    <t>SMRU</t>
  </si>
  <si>
    <t>TINS</t>
  </si>
  <si>
    <t>ZINC</t>
  </si>
  <si>
    <t>CTTH</t>
  </si>
  <si>
    <t>FIRE</t>
  </si>
  <si>
    <t>No</t>
  </si>
  <si>
    <t>Kode Perusahaan</t>
  </si>
  <si>
    <t>Tahun</t>
  </si>
  <si>
    <t>Nilai Buku</t>
  </si>
  <si>
    <t>Dividen</t>
  </si>
  <si>
    <t>Laba Bersih</t>
  </si>
  <si>
    <t>Ekuitas</t>
  </si>
  <si>
    <t>Saham Manajemen</t>
  </si>
  <si>
    <t>Closing Price</t>
  </si>
  <si>
    <t>Jumlah Saham Beredar</t>
  </si>
  <si>
    <t>68.08</t>
  </si>
  <si>
    <t>8.07</t>
  </si>
  <si>
    <t>47.83</t>
  </si>
  <si>
    <t>77.47</t>
  </si>
  <si>
    <t>Laba Per Saham</t>
  </si>
  <si>
    <t>WOWS</t>
  </si>
  <si>
    <t>PBV</t>
  </si>
  <si>
    <t>PER</t>
  </si>
  <si>
    <t>DPR</t>
  </si>
  <si>
    <t>ROE</t>
  </si>
  <si>
    <t>KM</t>
  </si>
  <si>
    <t>EPS</t>
  </si>
  <si>
    <t>DPS</t>
  </si>
  <si>
    <t>Y</t>
  </si>
  <si>
    <t>X1</t>
  </si>
  <si>
    <t>X2</t>
  </si>
  <si>
    <t>X3</t>
  </si>
  <si>
    <t>Z</t>
  </si>
</sst>
</file>

<file path=xl/styles.xml><?xml version="1.0" encoding="utf-8"?>
<styleSheet xmlns="http://schemas.openxmlformats.org/spreadsheetml/2006/main">
  <numFmts count="5">
    <numFmt numFmtId="41" formatCode="_(* #,##0_);_(* \(#,##0\);_(* &quot;-&quot;_);_(@_)"/>
    <numFmt numFmtId="164" formatCode="_(* #,##0.00_);_(* \(#,##0.00\);_(* &quot;-&quot;_);_(@_)"/>
    <numFmt numFmtId="165" formatCode="_(* #,##0.0_);_(* \(#,##0.0\);_(* &quot;-&quot;_);_(@_)"/>
    <numFmt numFmtId="166" formatCode="0.0000"/>
    <numFmt numFmtId="167" formatCode="0.000"/>
  </numFmts>
  <fonts count="3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color rgb="FF232A3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2">
    <xf numFmtId="0" fontId="0" fillId="0" borderId="0" xfId="0"/>
    <xf numFmtId="41" fontId="0" fillId="0" borderId="0" xfId="1" applyFont="1"/>
    <xf numFmtId="0" fontId="0" fillId="0" borderId="0" xfId="0" applyNumberFormat="1"/>
    <xf numFmtId="0" fontId="0" fillId="0" borderId="0" xfId="1" applyNumberFormat="1" applyFont="1"/>
    <xf numFmtId="0" fontId="0" fillId="0" borderId="0" xfId="0" applyFill="1"/>
    <xf numFmtId="3" fontId="0" fillId="0" borderId="0" xfId="0" applyNumberFormat="1"/>
    <xf numFmtId="3" fontId="0" fillId="0" borderId="0" xfId="1" applyNumberFormat="1" applyFont="1"/>
    <xf numFmtId="41" fontId="0" fillId="0" borderId="0" xfId="1" applyFont="1" applyFill="1"/>
    <xf numFmtId="0" fontId="0" fillId="0" borderId="0" xfId="1" applyNumberFormat="1" applyFont="1" applyFill="1"/>
    <xf numFmtId="3" fontId="0" fillId="0" borderId="0" xfId="1" applyNumberFormat="1" applyFont="1" applyFill="1"/>
    <xf numFmtId="0" fontId="0" fillId="0" borderId="0" xfId="1" applyNumberFormat="1" applyFont="1" applyAlignment="1">
      <alignment horizontal="right"/>
    </xf>
    <xf numFmtId="3" fontId="0" fillId="0" borderId="0" xfId="1" applyNumberFormat="1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1" applyNumberFormat="1" applyFont="1"/>
    <xf numFmtId="0" fontId="2" fillId="0" borderId="0" xfId="0" applyFont="1"/>
    <xf numFmtId="3" fontId="2" fillId="0" borderId="0" xfId="0" applyNumberFormat="1" applyFont="1"/>
    <xf numFmtId="3" fontId="0" fillId="0" borderId="0" xfId="0" applyNumberFormat="1" applyFill="1"/>
    <xf numFmtId="165" fontId="0" fillId="0" borderId="0" xfId="0" applyNumberFormat="1"/>
    <xf numFmtId="41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9"/>
  <sheetViews>
    <sheetView tabSelected="1" topLeftCell="F1" zoomScaleNormal="100" workbookViewId="0">
      <selection activeCell="R3" sqref="R3"/>
    </sheetView>
  </sheetViews>
  <sheetFormatPr defaultRowHeight="15"/>
  <cols>
    <col min="1" max="1" width="4.28515625" style="12" customWidth="1"/>
    <col min="2" max="2" width="11.28515625" customWidth="1"/>
    <col min="3" max="3" width="9.140625" style="12"/>
    <col min="4" max="4" width="8.5703125" customWidth="1"/>
    <col min="5" max="5" width="20.28515625" customWidth="1"/>
    <col min="6" max="6" width="11.42578125" customWidth="1"/>
    <col min="7" max="7" width="10.42578125" style="2" customWidth="1"/>
    <col min="8" max="8" width="18" customWidth="1"/>
    <col min="9" max="9" width="17" style="5" customWidth="1"/>
    <col min="10" max="10" width="20.140625" style="5" customWidth="1"/>
    <col min="11" max="11" width="16.28515625" customWidth="1"/>
    <col min="12" max="12" width="12.140625" bestFit="1" customWidth="1"/>
    <col min="15" max="15" width="10.28515625" bestFit="1" customWidth="1"/>
  </cols>
  <sheetData>
    <row r="1" spans="1:18" s="13" customFormat="1">
      <c r="A1" s="27" t="s">
        <v>18</v>
      </c>
      <c r="B1" s="25" t="s">
        <v>19</v>
      </c>
      <c r="C1" s="27" t="s">
        <v>20</v>
      </c>
      <c r="D1" s="25" t="s">
        <v>26</v>
      </c>
      <c r="E1" s="25" t="s">
        <v>27</v>
      </c>
      <c r="F1" s="25" t="s">
        <v>21</v>
      </c>
      <c r="G1" s="28" t="s">
        <v>32</v>
      </c>
      <c r="H1" s="27" t="s">
        <v>22</v>
      </c>
      <c r="I1" s="30" t="s">
        <v>23</v>
      </c>
      <c r="J1" s="30" t="s">
        <v>24</v>
      </c>
      <c r="K1" s="25" t="s">
        <v>25</v>
      </c>
      <c r="L1" s="23" t="s">
        <v>34</v>
      </c>
      <c r="M1" s="23" t="s">
        <v>35</v>
      </c>
      <c r="N1" s="23" t="s">
        <v>36</v>
      </c>
      <c r="O1" s="23" t="s">
        <v>37</v>
      </c>
      <c r="P1" s="23" t="s">
        <v>38</v>
      </c>
      <c r="Q1" s="23" t="s">
        <v>39</v>
      </c>
      <c r="R1" s="23" t="s">
        <v>40</v>
      </c>
    </row>
    <row r="2" spans="1:18" s="13" customFormat="1">
      <c r="A2" s="24"/>
      <c r="B2" s="26"/>
      <c r="C2" s="24"/>
      <c r="D2" s="26"/>
      <c r="E2" s="26"/>
      <c r="F2" s="26"/>
      <c r="G2" s="29"/>
      <c r="H2" s="24"/>
      <c r="I2" s="31"/>
      <c r="J2" s="31"/>
      <c r="K2" s="26"/>
      <c r="L2" s="24"/>
      <c r="M2" s="24"/>
      <c r="N2" s="24"/>
      <c r="O2" s="24"/>
      <c r="P2" s="24"/>
      <c r="Q2" s="24"/>
      <c r="R2" s="24"/>
    </row>
    <row r="3" spans="1:18">
      <c r="A3" s="12">
        <v>1</v>
      </c>
      <c r="B3" t="s">
        <v>0</v>
      </c>
      <c r="C3" s="12">
        <v>2018</v>
      </c>
      <c r="D3" s="1">
        <v>2400</v>
      </c>
      <c r="E3" s="1">
        <v>1400000000</v>
      </c>
      <c r="F3" s="14">
        <f t="shared" ref="F3:F34" si="0">J3/E3</f>
        <v>136.34162483428571</v>
      </c>
      <c r="G3" s="3">
        <v>16.47</v>
      </c>
      <c r="H3" s="1">
        <v>0</v>
      </c>
      <c r="I3" s="6">
        <v>22301405644</v>
      </c>
      <c r="J3" s="6">
        <v>190878274768</v>
      </c>
      <c r="K3" s="7">
        <v>3500000</v>
      </c>
      <c r="L3" s="18">
        <f>D3/F3</f>
        <v>17.602841413376453</v>
      </c>
      <c r="M3" s="19">
        <f>D3/Q3</f>
        <v>150.66314893491833</v>
      </c>
      <c r="N3" s="19">
        <f>R3/Q3</f>
        <v>0</v>
      </c>
      <c r="O3" s="21">
        <f>(I3/J3)*100%</f>
        <v>0.11683574608533052</v>
      </c>
      <c r="P3" s="21">
        <f>(K3/E3)*100%</f>
        <v>2.5000000000000001E-3</v>
      </c>
      <c r="Q3" s="19">
        <f>I3/E3</f>
        <v>15.929575460000001</v>
      </c>
      <c r="R3" s="21">
        <f>H3/E3</f>
        <v>0</v>
      </c>
    </row>
    <row r="4" spans="1:18">
      <c r="C4" s="12">
        <v>2019</v>
      </c>
      <c r="D4" s="1">
        <v>172</v>
      </c>
      <c r="E4" s="1">
        <v>1400000000</v>
      </c>
      <c r="F4" s="14">
        <f t="shared" si="0"/>
        <v>138.38308608714286</v>
      </c>
      <c r="G4" s="3">
        <v>2.0299999999999998</v>
      </c>
      <c r="H4" s="1">
        <v>0</v>
      </c>
      <c r="I4" s="6">
        <v>2747135008</v>
      </c>
      <c r="J4" s="6">
        <v>193736320522</v>
      </c>
      <c r="K4" s="7">
        <v>3500000</v>
      </c>
      <c r="L4" s="18">
        <f t="shared" ref="L4:L67" si="1">D4/F4</f>
        <v>1.2429264649560412</v>
      </c>
      <c r="M4" s="19">
        <f t="shared" ref="M4:M67" si="2">D4/Q4</f>
        <v>87.654956636190192</v>
      </c>
      <c r="N4" s="19">
        <f t="shared" ref="N4:N67" si="3">R4/Q4</f>
        <v>0</v>
      </c>
      <c r="O4" s="21">
        <f t="shared" ref="O4:O67" si="4">(I4/J4)*100%</f>
        <v>1.4179762476123032E-2</v>
      </c>
      <c r="P4" s="21">
        <f t="shared" ref="P4:P67" si="5">(K4/E4)*100%</f>
        <v>2.5000000000000001E-3</v>
      </c>
      <c r="Q4" s="19">
        <f t="shared" ref="Q4:Q67" si="6">I4/E4</f>
        <v>1.9622392914285713</v>
      </c>
      <c r="R4" s="21">
        <f t="shared" ref="R4:R67" si="7">H4/E4</f>
        <v>0</v>
      </c>
    </row>
    <row r="5" spans="1:18">
      <c r="C5" s="12">
        <v>2020</v>
      </c>
      <c r="D5" s="1">
        <v>150</v>
      </c>
      <c r="E5" s="1">
        <v>1400000000</v>
      </c>
      <c r="F5" s="14">
        <f t="shared" si="0"/>
        <v>62.410777906428571</v>
      </c>
      <c r="G5" s="3">
        <v>75.92</v>
      </c>
      <c r="H5" s="1">
        <v>0</v>
      </c>
      <c r="I5" s="6">
        <v>-106288690313</v>
      </c>
      <c r="J5" s="6">
        <v>87375089069</v>
      </c>
      <c r="K5" s="7">
        <v>3500000</v>
      </c>
      <c r="L5" s="18">
        <f t="shared" si="1"/>
        <v>2.4034310263668317</v>
      </c>
      <c r="M5" s="19">
        <f t="shared" si="2"/>
        <v>-1.9757511300740456</v>
      </c>
      <c r="N5" s="19">
        <f t="shared" si="3"/>
        <v>0</v>
      </c>
      <c r="O5" s="21">
        <f t="shared" si="4"/>
        <v>-1.2164644573817138</v>
      </c>
      <c r="P5" s="21">
        <f t="shared" si="5"/>
        <v>2.5000000000000001E-3</v>
      </c>
      <c r="Q5" s="19">
        <f t="shared" si="6"/>
        <v>-75.92049308071428</v>
      </c>
      <c r="R5" s="21">
        <f t="shared" si="7"/>
        <v>0</v>
      </c>
    </row>
    <row r="6" spans="1:18">
      <c r="C6" s="12">
        <v>2021</v>
      </c>
      <c r="D6" s="1">
        <v>71</v>
      </c>
      <c r="E6" s="1">
        <v>1400000000</v>
      </c>
      <c r="F6" s="14">
        <f t="shared" si="0"/>
        <v>-55.724473470714287</v>
      </c>
      <c r="G6" s="3">
        <v>-118.12</v>
      </c>
      <c r="H6" s="1">
        <v>0</v>
      </c>
      <c r="I6" s="6">
        <v>-165364572841</v>
      </c>
      <c r="J6" s="6">
        <v>-78014262859</v>
      </c>
      <c r="K6" s="7">
        <v>0</v>
      </c>
      <c r="L6" s="18">
        <f t="shared" si="1"/>
        <v>-1.2741259912902307</v>
      </c>
      <c r="M6" s="19">
        <f t="shared" si="2"/>
        <v>-0.6010961011314937</v>
      </c>
      <c r="N6" s="19">
        <f t="shared" si="3"/>
        <v>0</v>
      </c>
      <c r="O6" s="21">
        <f t="shared" si="4"/>
        <v>2.119671029128015</v>
      </c>
      <c r="P6" s="21">
        <f t="shared" si="5"/>
        <v>0</v>
      </c>
      <c r="Q6" s="19">
        <f t="shared" si="6"/>
        <v>-118.11755202928572</v>
      </c>
      <c r="R6" s="21">
        <f t="shared" si="7"/>
        <v>0</v>
      </c>
    </row>
    <row r="7" spans="1:18">
      <c r="A7" s="12">
        <v>2</v>
      </c>
      <c r="B7" t="s">
        <v>17</v>
      </c>
      <c r="C7" s="12">
        <v>2018</v>
      </c>
      <c r="D7" s="16">
        <v>7750</v>
      </c>
      <c r="E7" s="1">
        <v>1465783780</v>
      </c>
      <c r="F7" s="14">
        <f t="shared" si="0"/>
        <v>220.52199844850242</v>
      </c>
      <c r="G7" s="3">
        <v>-2.2400000000000002</v>
      </c>
      <c r="H7" s="1">
        <v>0</v>
      </c>
      <c r="I7" s="6">
        <v>-2940783633</v>
      </c>
      <c r="J7" s="6">
        <v>323237568459</v>
      </c>
      <c r="K7" s="1">
        <v>600203000</v>
      </c>
      <c r="L7" s="18">
        <f t="shared" si="1"/>
        <v>35.143886118054681</v>
      </c>
      <c r="M7" s="19">
        <f t="shared" si="2"/>
        <v>-3862.8562018387702</v>
      </c>
      <c r="N7" s="19">
        <f t="shared" si="3"/>
        <v>0</v>
      </c>
      <c r="O7" s="21">
        <f t="shared" si="4"/>
        <v>-9.0979017291209878E-3</v>
      </c>
      <c r="P7" s="21">
        <f t="shared" si="5"/>
        <v>0.40947580959041585</v>
      </c>
      <c r="Q7" s="19">
        <f t="shared" si="6"/>
        <v>-2.0062874709938461</v>
      </c>
      <c r="R7" s="21">
        <f t="shared" si="7"/>
        <v>0</v>
      </c>
    </row>
    <row r="8" spans="1:18">
      <c r="C8" s="12">
        <v>2019</v>
      </c>
      <c r="D8" s="15">
        <v>326</v>
      </c>
      <c r="E8" s="1">
        <v>1475362946</v>
      </c>
      <c r="F8" s="14">
        <f t="shared" si="0"/>
        <v>230.22971679200623</v>
      </c>
      <c r="G8" s="3">
        <v>8.0500000000000007</v>
      </c>
      <c r="H8" s="1">
        <v>0</v>
      </c>
      <c r="I8" s="6">
        <v>10539422664</v>
      </c>
      <c r="J8" s="6">
        <v>339672393223</v>
      </c>
      <c r="K8" s="1">
        <v>531203000</v>
      </c>
      <c r="L8" s="18">
        <f t="shared" si="1"/>
        <v>1.415977070824938</v>
      </c>
      <c r="M8" s="19">
        <f t="shared" si="2"/>
        <v>45.635167668041824</v>
      </c>
      <c r="N8" s="19">
        <f t="shared" si="3"/>
        <v>0</v>
      </c>
      <c r="O8" s="21">
        <f t="shared" si="4"/>
        <v>3.1028199153885053E-2</v>
      </c>
      <c r="P8" s="21">
        <f t="shared" si="5"/>
        <v>0.36004903162316509</v>
      </c>
      <c r="Q8" s="19">
        <f t="shared" si="6"/>
        <v>7.1436135037649233</v>
      </c>
      <c r="R8" s="21">
        <f t="shared" si="7"/>
        <v>0</v>
      </c>
    </row>
    <row r="9" spans="1:18">
      <c r="C9" s="12">
        <v>2020</v>
      </c>
      <c r="D9" s="16">
        <v>1320</v>
      </c>
      <c r="E9" s="1">
        <v>1475363179</v>
      </c>
      <c r="F9" s="14">
        <f t="shared" si="0"/>
        <v>239.22748753783287</v>
      </c>
      <c r="G9" s="3">
        <v>9.39</v>
      </c>
      <c r="H9" s="1">
        <v>0</v>
      </c>
      <c r="I9" s="6">
        <v>13810414740</v>
      </c>
      <c r="J9" s="6">
        <v>352947426518</v>
      </c>
      <c r="K9" s="1">
        <v>531203000</v>
      </c>
      <c r="L9" s="18">
        <f t="shared" si="1"/>
        <v>5.5177605783752055</v>
      </c>
      <c r="M9" s="19">
        <f t="shared" si="2"/>
        <v>141.01527238276117</v>
      </c>
      <c r="N9" s="19">
        <f t="shared" si="3"/>
        <v>0</v>
      </c>
      <c r="O9" s="21">
        <f t="shared" si="4"/>
        <v>3.9128815518635555E-2</v>
      </c>
      <c r="P9" s="21">
        <f t="shared" si="5"/>
        <v>0.36004897476162379</v>
      </c>
      <c r="Q9" s="19">
        <f t="shared" si="6"/>
        <v>9.360688226854549</v>
      </c>
      <c r="R9" s="21">
        <f t="shared" si="7"/>
        <v>0</v>
      </c>
    </row>
    <row r="10" spans="1:18">
      <c r="C10" s="12">
        <v>2021</v>
      </c>
      <c r="D10" s="15">
        <v>458</v>
      </c>
      <c r="E10" s="1">
        <v>1475363179</v>
      </c>
      <c r="F10" s="14">
        <f t="shared" si="0"/>
        <v>208.35877116803115</v>
      </c>
      <c r="G10" s="3">
        <v>-31.16</v>
      </c>
      <c r="H10" s="1">
        <v>0</v>
      </c>
      <c r="I10" s="6">
        <v>-45893211775</v>
      </c>
      <c r="J10" s="6">
        <v>307404859003</v>
      </c>
      <c r="K10" s="1">
        <v>531203000</v>
      </c>
      <c r="L10" s="18">
        <f t="shared" si="1"/>
        <v>2.1981316045996713</v>
      </c>
      <c r="M10" s="19">
        <f t="shared" si="2"/>
        <v>-14.723666308098569</v>
      </c>
      <c r="N10" s="19">
        <f t="shared" si="3"/>
        <v>0</v>
      </c>
      <c r="O10" s="21">
        <f t="shared" si="4"/>
        <v>-0.14929240846694658</v>
      </c>
      <c r="P10" s="21">
        <f t="shared" si="5"/>
        <v>0.36004897476162379</v>
      </c>
      <c r="Q10" s="19">
        <f t="shared" si="6"/>
        <v>-31.106382772888761</v>
      </c>
      <c r="R10" s="21">
        <f t="shared" si="7"/>
        <v>0</v>
      </c>
    </row>
    <row r="11" spans="1:18">
      <c r="A11" s="12">
        <v>3</v>
      </c>
      <c r="B11" t="s">
        <v>1</v>
      </c>
      <c r="C11" s="12">
        <v>2018</v>
      </c>
      <c r="D11">
        <v>105</v>
      </c>
      <c r="E11" s="7">
        <f>E12</f>
        <v>6000000000</v>
      </c>
      <c r="F11" s="14">
        <f t="shared" si="0"/>
        <v>9.2631254999999992</v>
      </c>
      <c r="G11" s="3">
        <v>-7</v>
      </c>
      <c r="H11" s="1">
        <v>0</v>
      </c>
      <c r="I11" s="6">
        <v>-3829849000</v>
      </c>
      <c r="J11" s="6">
        <v>55578753000</v>
      </c>
      <c r="K11" s="7">
        <v>0</v>
      </c>
      <c r="L11" s="18">
        <f t="shared" si="1"/>
        <v>11.335266913959011</v>
      </c>
      <c r="M11" s="19">
        <f t="shared" si="2"/>
        <v>-164.49734702334217</v>
      </c>
      <c r="N11" s="19">
        <f t="shared" si="3"/>
        <v>0</v>
      </c>
      <c r="O11" s="21">
        <f t="shared" si="4"/>
        <v>-6.890850897644285E-2</v>
      </c>
      <c r="P11" s="21">
        <f t="shared" si="5"/>
        <v>0</v>
      </c>
      <c r="Q11" s="19">
        <f t="shared" si="6"/>
        <v>-0.63830816666666668</v>
      </c>
      <c r="R11" s="21">
        <f t="shared" si="7"/>
        <v>0</v>
      </c>
    </row>
    <row r="12" spans="1:18">
      <c r="C12" s="12">
        <v>2019</v>
      </c>
      <c r="D12">
        <v>66</v>
      </c>
      <c r="E12" s="1">
        <v>6000000000</v>
      </c>
      <c r="F12" s="14">
        <f t="shared" si="0"/>
        <v>2.3880378333333332</v>
      </c>
      <c r="G12" s="3">
        <v>-76</v>
      </c>
      <c r="H12" s="1">
        <v>0</v>
      </c>
      <c r="I12" s="6">
        <v>-41489168000</v>
      </c>
      <c r="J12" s="6">
        <v>14328227000</v>
      </c>
      <c r="K12" s="7">
        <v>0</v>
      </c>
      <c r="L12" s="18">
        <f t="shared" si="1"/>
        <v>27.637753086966029</v>
      </c>
      <c r="M12" s="19">
        <f t="shared" si="2"/>
        <v>-9.5446599459405892</v>
      </c>
      <c r="N12" s="19">
        <f t="shared" si="3"/>
        <v>0</v>
      </c>
      <c r="O12" s="21">
        <f t="shared" si="4"/>
        <v>-2.8956246994132631</v>
      </c>
      <c r="P12" s="21">
        <f t="shared" si="5"/>
        <v>0</v>
      </c>
      <c r="Q12" s="19">
        <f t="shared" si="6"/>
        <v>-6.9148613333333335</v>
      </c>
      <c r="R12" s="21">
        <f t="shared" si="7"/>
        <v>0</v>
      </c>
    </row>
    <row r="13" spans="1:18">
      <c r="C13" s="12">
        <v>2020</v>
      </c>
      <c r="D13">
        <v>54</v>
      </c>
      <c r="E13" s="1">
        <v>6000000000</v>
      </c>
      <c r="F13" s="14">
        <f t="shared" si="0"/>
        <v>6.7319171666666664</v>
      </c>
      <c r="G13" s="3">
        <v>0</v>
      </c>
      <c r="H13" s="1">
        <v>0</v>
      </c>
      <c r="I13" s="6">
        <v>25803000</v>
      </c>
      <c r="J13" s="6">
        <v>40391503000</v>
      </c>
      <c r="K13" s="7">
        <v>0</v>
      </c>
      <c r="L13" s="18">
        <f t="shared" si="1"/>
        <v>8.0214890740758023</v>
      </c>
      <c r="M13" s="19">
        <f t="shared" si="2"/>
        <v>12556.679455877225</v>
      </c>
      <c r="N13" s="19">
        <f t="shared" si="3"/>
        <v>0</v>
      </c>
      <c r="O13" s="21">
        <f t="shared" si="4"/>
        <v>6.3882247709375907E-4</v>
      </c>
      <c r="P13" s="21">
        <f t="shared" si="5"/>
        <v>0</v>
      </c>
      <c r="Q13" s="19">
        <f t="shared" si="6"/>
        <v>4.3004999999999996E-3</v>
      </c>
      <c r="R13" s="21">
        <f t="shared" si="7"/>
        <v>0</v>
      </c>
    </row>
    <row r="14" spans="1:18">
      <c r="C14" s="12">
        <v>2021</v>
      </c>
      <c r="D14">
        <v>196</v>
      </c>
      <c r="E14" s="1">
        <v>6000000000</v>
      </c>
      <c r="F14" s="14">
        <f t="shared" si="0"/>
        <v>6.6686678333333331</v>
      </c>
      <c r="G14" s="3">
        <v>-1</v>
      </c>
      <c r="H14" s="1">
        <v>0</v>
      </c>
      <c r="I14" s="6">
        <v>-877779000</v>
      </c>
      <c r="J14" s="6">
        <v>40012007000</v>
      </c>
      <c r="K14" s="7">
        <v>0</v>
      </c>
      <c r="L14" s="18">
        <f t="shared" si="1"/>
        <v>29.391177503292951</v>
      </c>
      <c r="M14" s="19">
        <f t="shared" si="2"/>
        <v>-1339.7449699753583</v>
      </c>
      <c r="N14" s="19">
        <f t="shared" si="3"/>
        <v>0</v>
      </c>
      <c r="O14" s="21">
        <f t="shared" si="4"/>
        <v>-2.1937889793931107E-2</v>
      </c>
      <c r="P14" s="21">
        <f t="shared" si="5"/>
        <v>0</v>
      </c>
      <c r="Q14" s="19">
        <f t="shared" si="6"/>
        <v>-0.1462965</v>
      </c>
      <c r="R14" s="21">
        <f t="shared" si="7"/>
        <v>0</v>
      </c>
    </row>
    <row r="15" spans="1:18">
      <c r="A15" s="12">
        <v>4</v>
      </c>
      <c r="B15" t="s">
        <v>2</v>
      </c>
      <c r="C15" s="12">
        <v>2018</v>
      </c>
      <c r="D15" s="5">
        <v>4300</v>
      </c>
      <c r="E15" s="1">
        <v>10540375750</v>
      </c>
      <c r="F15" s="14">
        <f t="shared" si="0"/>
        <v>1543.5593935064412</v>
      </c>
      <c r="G15" s="3">
        <v>477</v>
      </c>
      <c r="H15" s="1">
        <v>3357331000000</v>
      </c>
      <c r="I15" s="6">
        <v>84584567691</v>
      </c>
      <c r="J15" s="6">
        <v>16269696000000</v>
      </c>
      <c r="K15" s="7">
        <v>126000</v>
      </c>
      <c r="L15" s="18">
        <f t="shared" si="1"/>
        <v>2.7857690595448124</v>
      </c>
      <c r="M15" s="19">
        <f t="shared" si="2"/>
        <v>535.83788346089216</v>
      </c>
      <c r="N15" s="19">
        <f t="shared" si="3"/>
        <v>39.692004010292159</v>
      </c>
      <c r="O15" s="21">
        <f t="shared" si="4"/>
        <v>5.198902775503611E-3</v>
      </c>
      <c r="P15" s="21">
        <f t="shared" si="5"/>
        <v>1.1954033042892232E-5</v>
      </c>
      <c r="Q15" s="19">
        <f t="shared" si="6"/>
        <v>8.0248152150553071</v>
      </c>
      <c r="R15" s="21">
        <f t="shared" si="7"/>
        <v>318.52099769782876</v>
      </c>
    </row>
    <row r="16" spans="1:18">
      <c r="C16" s="12">
        <v>2019</v>
      </c>
      <c r="D16" s="16">
        <v>2660</v>
      </c>
      <c r="E16" s="1">
        <v>11190363250</v>
      </c>
      <c r="F16" s="14">
        <f t="shared" si="0"/>
        <v>1646.3117048501531</v>
      </c>
      <c r="G16" s="3">
        <v>371</v>
      </c>
      <c r="H16" s="1">
        <v>3767959000000</v>
      </c>
      <c r="I16" s="6">
        <v>6234017119</v>
      </c>
      <c r="J16" s="6">
        <v>18422826000000</v>
      </c>
      <c r="K16" s="7">
        <v>162500</v>
      </c>
      <c r="L16" s="18">
        <f t="shared" si="1"/>
        <v>1.6157329090010404</v>
      </c>
      <c r="M16" s="19">
        <f t="shared" si="2"/>
        <v>4774.8290832051525</v>
      </c>
      <c r="N16" s="19">
        <f t="shared" si="3"/>
        <v>604.41909736116008</v>
      </c>
      <c r="O16" s="21">
        <f t="shared" si="4"/>
        <v>3.3838549628596612E-4</v>
      </c>
      <c r="P16" s="21">
        <f t="shared" si="5"/>
        <v>1.4521423153980279E-5</v>
      </c>
      <c r="Q16" s="19">
        <f t="shared" si="6"/>
        <v>0.55708800328711405</v>
      </c>
      <c r="R16" s="21">
        <f t="shared" si="7"/>
        <v>336.71462809752848</v>
      </c>
    </row>
    <row r="17" spans="1:18">
      <c r="C17" s="12">
        <v>2020</v>
      </c>
      <c r="D17" s="16">
        <v>2810</v>
      </c>
      <c r="E17" s="1">
        <v>11184061250</v>
      </c>
      <c r="F17" s="14">
        <f t="shared" si="0"/>
        <v>1514.5836222955234</v>
      </c>
      <c r="G17" s="3">
        <v>213</v>
      </c>
      <c r="H17" s="1">
        <v>3651200000000</v>
      </c>
      <c r="I17" s="6">
        <v>-23386617883</v>
      </c>
      <c r="J17" s="6">
        <v>16939196000000</v>
      </c>
      <c r="K17" s="7">
        <f>172500+110000</f>
        <v>282500</v>
      </c>
      <c r="L17" s="18">
        <f t="shared" si="1"/>
        <v>1.8552953819354827</v>
      </c>
      <c r="M17" s="19">
        <f t="shared" si="2"/>
        <v>-1343.811758918112</v>
      </c>
      <c r="N17" s="19">
        <f t="shared" si="3"/>
        <v>-156.12347275978283</v>
      </c>
      <c r="O17" s="21">
        <f t="shared" si="4"/>
        <v>-1.3806214818578167E-3</v>
      </c>
      <c r="P17" s="21">
        <f t="shared" si="5"/>
        <v>2.5259160664914993E-5</v>
      </c>
      <c r="Q17" s="19">
        <f t="shared" si="6"/>
        <v>-2.0910666850112252</v>
      </c>
      <c r="R17" s="21">
        <f t="shared" si="7"/>
        <v>326.46459263623939</v>
      </c>
    </row>
    <row r="18" spans="1:18">
      <c r="C18" s="12">
        <v>2021</v>
      </c>
      <c r="D18" s="16">
        <v>2710</v>
      </c>
      <c r="E18" s="7">
        <v>11487209350</v>
      </c>
      <c r="F18" s="14">
        <f t="shared" si="0"/>
        <v>2111.3678057934931</v>
      </c>
      <c r="G18" s="3">
        <v>702</v>
      </c>
      <c r="H18" s="7">
        <v>835388000000</v>
      </c>
      <c r="I18" s="6">
        <v>249957731407</v>
      </c>
      <c r="J18" s="6">
        <v>24253724000000</v>
      </c>
      <c r="K18" s="7">
        <f>304900+100000</f>
        <v>404900</v>
      </c>
      <c r="L18" s="18">
        <f t="shared" si="1"/>
        <v>1.2835281434925212</v>
      </c>
      <c r="M18" s="19">
        <f t="shared" si="2"/>
        <v>124.54240628312969</v>
      </c>
      <c r="N18" s="19">
        <f t="shared" si="3"/>
        <v>3.3421170663441426</v>
      </c>
      <c r="O18" s="21">
        <f t="shared" si="4"/>
        <v>1.0305952661413976E-2</v>
      </c>
      <c r="P18" s="21">
        <f t="shared" si="5"/>
        <v>3.5247899438691783E-5</v>
      </c>
      <c r="Q18" s="19">
        <f t="shared" si="6"/>
        <v>21.759656657341235</v>
      </c>
      <c r="R18" s="21">
        <f t="shared" si="7"/>
        <v>72.723319872289082</v>
      </c>
    </row>
    <row r="19" spans="1:18">
      <c r="A19" s="13">
        <v>5</v>
      </c>
      <c r="B19" s="4" t="s">
        <v>3</v>
      </c>
      <c r="C19" s="13">
        <v>2018</v>
      </c>
      <c r="D19">
        <v>160</v>
      </c>
      <c r="E19" s="7">
        <v>3150000000</v>
      </c>
      <c r="F19" s="14">
        <f t="shared" si="0"/>
        <v>177.18578752380952</v>
      </c>
      <c r="G19" s="8">
        <v>24.32</v>
      </c>
      <c r="H19" s="7">
        <v>0</v>
      </c>
      <c r="I19" s="9">
        <v>84584567691</v>
      </c>
      <c r="J19" s="9">
        <v>558135230700</v>
      </c>
      <c r="K19" s="7">
        <v>19386400</v>
      </c>
      <c r="L19" s="18">
        <f t="shared" si="1"/>
        <v>0.90300696368493905</v>
      </c>
      <c r="M19" s="19">
        <f t="shared" si="2"/>
        <v>5.958533734441807</v>
      </c>
      <c r="N19" s="19">
        <f t="shared" si="3"/>
        <v>0</v>
      </c>
      <c r="O19" s="21">
        <f t="shared" si="4"/>
        <v>0.15154851913740697</v>
      </c>
      <c r="P19" s="21">
        <f t="shared" si="5"/>
        <v>6.1544126984126981E-3</v>
      </c>
      <c r="Q19" s="19">
        <f t="shared" si="6"/>
        <v>26.852243711428571</v>
      </c>
      <c r="R19" s="21">
        <f t="shared" si="7"/>
        <v>0</v>
      </c>
    </row>
    <row r="20" spans="1:18" s="4" customFormat="1">
      <c r="A20" s="12"/>
      <c r="B20"/>
      <c r="C20" s="12">
        <v>2019</v>
      </c>
      <c r="D20">
        <v>123</v>
      </c>
      <c r="E20" s="1">
        <v>3150000000</v>
      </c>
      <c r="F20" s="14">
        <f t="shared" si="0"/>
        <v>185.53838707968254</v>
      </c>
      <c r="G20" s="3">
        <v>2.17</v>
      </c>
      <c r="H20" s="7">
        <v>0</v>
      </c>
      <c r="I20" s="6">
        <v>6234017119</v>
      </c>
      <c r="J20" s="6">
        <v>584445919301</v>
      </c>
      <c r="K20" s="7">
        <v>6550000</v>
      </c>
      <c r="L20" s="18">
        <f t="shared" si="1"/>
        <v>0.66293558942697728</v>
      </c>
      <c r="M20" s="19">
        <f t="shared" si="2"/>
        <v>62.15093616267626</v>
      </c>
      <c r="N20" s="19">
        <f t="shared" si="3"/>
        <v>0</v>
      </c>
      <c r="O20" s="21">
        <f t="shared" si="4"/>
        <v>1.0666542297798764E-2</v>
      </c>
      <c r="P20" s="21">
        <f t="shared" si="5"/>
        <v>2.0793650793650793E-3</v>
      </c>
      <c r="Q20" s="19">
        <f t="shared" si="6"/>
        <v>1.9790530536507938</v>
      </c>
      <c r="R20" s="21">
        <f t="shared" si="7"/>
        <v>0</v>
      </c>
    </row>
    <row r="21" spans="1:18">
      <c r="C21" s="12">
        <v>2020</v>
      </c>
      <c r="D21">
        <v>116</v>
      </c>
      <c r="E21" s="1">
        <v>3150000000</v>
      </c>
      <c r="F21" s="14">
        <f t="shared" si="0"/>
        <v>179.22470850825397</v>
      </c>
      <c r="G21" s="3">
        <v>-5.25</v>
      </c>
      <c r="H21" s="7">
        <v>0</v>
      </c>
      <c r="I21" s="6">
        <v>23386617883</v>
      </c>
      <c r="J21" s="6">
        <v>564557831801</v>
      </c>
      <c r="K21" s="7">
        <v>8360000</v>
      </c>
      <c r="L21" s="18">
        <f t="shared" si="1"/>
        <v>0.64723218670855176</v>
      </c>
      <c r="M21" s="19">
        <f t="shared" si="2"/>
        <v>15.624319934932252</v>
      </c>
      <c r="N21" s="19">
        <f t="shared" si="3"/>
        <v>0</v>
      </c>
      <c r="O21" s="21">
        <f t="shared" si="4"/>
        <v>4.142466292318394E-2</v>
      </c>
      <c r="P21" s="21">
        <f t="shared" si="5"/>
        <v>2.653968253968254E-3</v>
      </c>
      <c r="Q21" s="19">
        <f t="shared" si="6"/>
        <v>7.4243231374603171</v>
      </c>
      <c r="R21" s="21">
        <f t="shared" si="7"/>
        <v>0</v>
      </c>
    </row>
    <row r="22" spans="1:18">
      <c r="C22" s="12">
        <v>2021</v>
      </c>
      <c r="D22">
        <v>202</v>
      </c>
      <c r="E22" s="1">
        <v>3150000000</v>
      </c>
      <c r="F22" s="14">
        <f t="shared" si="0"/>
        <v>259.63415356031749</v>
      </c>
      <c r="G22" s="3">
        <v>74.11</v>
      </c>
      <c r="H22" s="7">
        <v>0</v>
      </c>
      <c r="I22" s="6">
        <v>249957731407</v>
      </c>
      <c r="J22" s="6">
        <v>817847583715</v>
      </c>
      <c r="K22" s="7">
        <v>8360000</v>
      </c>
      <c r="L22" s="18">
        <f t="shared" si="1"/>
        <v>0.77801782712331768</v>
      </c>
      <c r="M22" s="19">
        <f t="shared" si="2"/>
        <v>2.5456304008613695</v>
      </c>
      <c r="N22" s="19">
        <f t="shared" si="3"/>
        <v>0</v>
      </c>
      <c r="O22" s="21">
        <f t="shared" si="4"/>
        <v>0.30562874597194406</v>
      </c>
      <c r="P22" s="21">
        <f t="shared" si="5"/>
        <v>2.653968253968254E-3</v>
      </c>
      <c r="Q22" s="19">
        <f t="shared" si="6"/>
        <v>79.35166076412699</v>
      </c>
      <c r="R22" s="21">
        <f t="shared" si="7"/>
        <v>0</v>
      </c>
    </row>
    <row r="23" spans="1:18">
      <c r="A23" s="12">
        <v>6</v>
      </c>
      <c r="B23" t="s">
        <v>4</v>
      </c>
      <c r="C23" s="12">
        <v>2018</v>
      </c>
      <c r="D23">
        <v>344</v>
      </c>
      <c r="E23" s="1">
        <v>7298500000</v>
      </c>
      <c r="F23" s="14">
        <f t="shared" si="0"/>
        <v>452.17510447352197</v>
      </c>
      <c r="G23" s="3">
        <v>37.86</v>
      </c>
      <c r="H23" s="1">
        <v>37071000000</v>
      </c>
      <c r="I23" s="6">
        <v>276316000000</v>
      </c>
      <c r="J23" s="6">
        <v>3300200000000</v>
      </c>
      <c r="K23" s="7">
        <v>0</v>
      </c>
      <c r="L23" s="18">
        <f t="shared" si="1"/>
        <v>0.7607672262287134</v>
      </c>
      <c r="M23" s="19">
        <f t="shared" si="2"/>
        <v>9.0862780295024539</v>
      </c>
      <c r="N23" s="19">
        <f t="shared" si="3"/>
        <v>0.1341616120673432</v>
      </c>
      <c r="O23" s="21">
        <f t="shared" si="4"/>
        <v>8.372704684564572E-2</v>
      </c>
      <c r="P23" s="21">
        <f t="shared" si="5"/>
        <v>0</v>
      </c>
      <c r="Q23" s="19">
        <f t="shared" si="6"/>
        <v>37.859286154689322</v>
      </c>
      <c r="R23" s="21">
        <f t="shared" si="7"/>
        <v>5.0792628622319658</v>
      </c>
    </row>
    <row r="24" spans="1:18">
      <c r="C24" s="12">
        <v>2019</v>
      </c>
      <c r="D24">
        <v>306</v>
      </c>
      <c r="E24" s="1">
        <v>7298500000</v>
      </c>
      <c r="F24" s="14">
        <f t="shared" si="0"/>
        <v>490.05932725902585</v>
      </c>
      <c r="G24" s="3">
        <v>48.84</v>
      </c>
      <c r="H24" s="1">
        <v>69079000000</v>
      </c>
      <c r="I24" s="6">
        <v>356477000000</v>
      </c>
      <c r="J24" s="6">
        <v>3576698000000</v>
      </c>
      <c r="K24" s="7">
        <v>0</v>
      </c>
      <c r="L24" s="18">
        <f t="shared" si="1"/>
        <v>0.62441419432113077</v>
      </c>
      <c r="M24" s="19">
        <f t="shared" si="2"/>
        <v>6.2650353318727436</v>
      </c>
      <c r="N24" s="19">
        <f t="shared" si="3"/>
        <v>0.19378248807075912</v>
      </c>
      <c r="O24" s="21">
        <f t="shared" si="4"/>
        <v>9.9666508047366598E-2</v>
      </c>
      <c r="P24" s="21">
        <f t="shared" si="5"/>
        <v>0</v>
      </c>
      <c r="Q24" s="19">
        <f t="shared" si="6"/>
        <v>48.842501883948756</v>
      </c>
      <c r="R24" s="21">
        <f t="shared" si="7"/>
        <v>9.4648215386723304</v>
      </c>
    </row>
    <row r="25" spans="1:18">
      <c r="C25" s="12">
        <v>2020</v>
      </c>
      <c r="D25">
        <v>352</v>
      </c>
      <c r="E25" s="1">
        <v>7298500000</v>
      </c>
      <c r="F25" s="14">
        <f t="shared" si="0"/>
        <v>512.56367746797287</v>
      </c>
      <c r="G25" s="3">
        <v>34.14</v>
      </c>
      <c r="H25" s="1">
        <v>69079000000</v>
      </c>
      <c r="I25" s="6">
        <v>249085000000</v>
      </c>
      <c r="J25" s="6">
        <v>3740946000000</v>
      </c>
      <c r="K25" s="7">
        <v>0</v>
      </c>
      <c r="L25" s="18">
        <f t="shared" si="1"/>
        <v>0.68674394123839266</v>
      </c>
      <c r="M25" s="19">
        <f t="shared" si="2"/>
        <v>10.314037376799085</v>
      </c>
      <c r="N25" s="19">
        <f t="shared" si="3"/>
        <v>0.2773310315755666</v>
      </c>
      <c r="O25" s="21">
        <f t="shared" si="4"/>
        <v>6.6583425689651768E-2</v>
      </c>
      <c r="P25" s="21">
        <f t="shared" si="5"/>
        <v>0</v>
      </c>
      <c r="Q25" s="19">
        <f t="shared" si="6"/>
        <v>34.128245529903403</v>
      </c>
      <c r="R25" s="21">
        <f t="shared" si="7"/>
        <v>9.4648215386723304</v>
      </c>
    </row>
    <row r="26" spans="1:18">
      <c r="C26" s="12">
        <v>2021</v>
      </c>
      <c r="D26">
        <v>276</v>
      </c>
      <c r="E26" s="1">
        <v>7298500000</v>
      </c>
      <c r="F26" s="14">
        <f t="shared" si="0"/>
        <v>517.65897102144277</v>
      </c>
      <c r="G26" s="3">
        <v>14.9</v>
      </c>
      <c r="H26" s="1">
        <v>69079000000</v>
      </c>
      <c r="I26" s="6">
        <v>108852000000</v>
      </c>
      <c r="J26" s="6">
        <v>3778134000000</v>
      </c>
      <c r="K26" s="7">
        <v>0</v>
      </c>
      <c r="L26" s="18">
        <f t="shared" si="1"/>
        <v>0.53316954877725353</v>
      </c>
      <c r="M26" s="19">
        <f t="shared" si="2"/>
        <v>18.505732554293903</v>
      </c>
      <c r="N26" s="19">
        <f t="shared" si="3"/>
        <v>0.6346139712637342</v>
      </c>
      <c r="O26" s="21">
        <f t="shared" si="4"/>
        <v>2.8811047993533314E-2</v>
      </c>
      <c r="P26" s="21">
        <f t="shared" si="5"/>
        <v>0</v>
      </c>
      <c r="Q26" s="19">
        <f t="shared" si="6"/>
        <v>14.91429745838186</v>
      </c>
      <c r="R26" s="21">
        <f t="shared" si="7"/>
        <v>9.4648215386723304</v>
      </c>
    </row>
    <row r="27" spans="1:18">
      <c r="A27" s="12">
        <v>7</v>
      </c>
      <c r="B27" t="s">
        <v>5</v>
      </c>
      <c r="C27" s="12">
        <v>2018</v>
      </c>
      <c r="D27" s="15">
        <v>125</v>
      </c>
      <c r="E27" s="1">
        <v>1411550800</v>
      </c>
      <c r="F27" s="14">
        <f t="shared" si="0"/>
        <v>53.544759184720803</v>
      </c>
      <c r="G27" s="3">
        <v>-5.3</v>
      </c>
      <c r="H27" s="1">
        <v>0</v>
      </c>
      <c r="I27" s="6">
        <v>7482976421</v>
      </c>
      <c r="J27" s="6">
        <v>75581147663</v>
      </c>
      <c r="K27" s="7">
        <v>0</v>
      </c>
      <c r="L27" s="18">
        <f t="shared" si="1"/>
        <v>2.3344955118533659</v>
      </c>
      <c r="M27" s="19">
        <f t="shared" si="2"/>
        <v>23.579367363076717</v>
      </c>
      <c r="N27" s="19">
        <f t="shared" si="3"/>
        <v>0</v>
      </c>
      <c r="O27" s="21">
        <f t="shared" si="4"/>
        <v>9.9005858635078881E-2</v>
      </c>
      <c r="P27" s="21">
        <f t="shared" si="5"/>
        <v>0</v>
      </c>
      <c r="Q27" s="19">
        <f t="shared" si="6"/>
        <v>5.3012448584918088</v>
      </c>
      <c r="R27" s="21">
        <f t="shared" si="7"/>
        <v>0</v>
      </c>
    </row>
    <row r="28" spans="1:18">
      <c r="C28" s="12">
        <v>2019</v>
      </c>
      <c r="D28" s="15">
        <v>127.5</v>
      </c>
      <c r="E28" s="1">
        <v>1411550800</v>
      </c>
      <c r="F28" s="14">
        <f t="shared" si="0"/>
        <v>-8.2449034303264188</v>
      </c>
      <c r="G28" s="3">
        <v>-62.3</v>
      </c>
      <c r="H28" s="1">
        <v>0</v>
      </c>
      <c r="I28" s="6">
        <v>-87934380048</v>
      </c>
      <c r="J28" s="6">
        <v>-11638100033</v>
      </c>
      <c r="K28" s="7">
        <v>0</v>
      </c>
      <c r="L28" s="18">
        <f t="shared" si="1"/>
        <v>-15.464098649236966</v>
      </c>
      <c r="M28" s="19">
        <f t="shared" si="2"/>
        <v>-2.046670789078854</v>
      </c>
      <c r="N28" s="19">
        <f t="shared" si="3"/>
        <v>0</v>
      </c>
      <c r="O28" s="21">
        <f t="shared" si="4"/>
        <v>7.5557333068680288</v>
      </c>
      <c r="P28" s="21">
        <f t="shared" si="5"/>
        <v>0</v>
      </c>
      <c r="Q28" s="19">
        <f t="shared" si="6"/>
        <v>-62.296291460427781</v>
      </c>
      <c r="R28" s="21">
        <f t="shared" si="7"/>
        <v>0</v>
      </c>
    </row>
    <row r="29" spans="1:18">
      <c r="C29" s="12">
        <v>2020</v>
      </c>
      <c r="D29" s="15">
        <v>127.11</v>
      </c>
      <c r="E29" s="1">
        <v>564620320</v>
      </c>
      <c r="F29" s="14">
        <f t="shared" si="0"/>
        <v>132.66242602108264</v>
      </c>
      <c r="G29" s="3">
        <v>16.670000000000002</v>
      </c>
      <c r="H29" s="1">
        <v>0</v>
      </c>
      <c r="I29" s="6">
        <v>9412838136</v>
      </c>
      <c r="J29" s="6">
        <v>74903901432</v>
      </c>
      <c r="K29" s="7">
        <v>0</v>
      </c>
      <c r="L29" s="18">
        <f t="shared" si="1"/>
        <v>0.95814620471209944</v>
      </c>
      <c r="M29" s="19">
        <f t="shared" si="2"/>
        <v>7.6245748453609661</v>
      </c>
      <c r="N29" s="19">
        <f t="shared" si="3"/>
        <v>0</v>
      </c>
      <c r="O29" s="21">
        <f t="shared" si="4"/>
        <v>0.12566552550730961</v>
      </c>
      <c r="P29" s="21">
        <f t="shared" si="5"/>
        <v>0</v>
      </c>
      <c r="Q29" s="19">
        <f t="shared" si="6"/>
        <v>16.67109348101393</v>
      </c>
      <c r="R29" s="21">
        <f t="shared" si="7"/>
        <v>0</v>
      </c>
    </row>
    <row r="30" spans="1:18">
      <c r="C30" s="12">
        <v>2021</v>
      </c>
      <c r="D30" s="15">
        <v>232</v>
      </c>
      <c r="E30" s="1">
        <v>2442988366</v>
      </c>
      <c r="F30" s="14">
        <f t="shared" si="0"/>
        <v>56.959866407730573</v>
      </c>
      <c r="G30" s="3">
        <v>6.77</v>
      </c>
      <c r="H30" s="1">
        <v>0</v>
      </c>
      <c r="I30" s="6">
        <v>9224783939</v>
      </c>
      <c r="J30" s="6">
        <v>139152290963</v>
      </c>
      <c r="K30" s="7">
        <v>125033916</v>
      </c>
      <c r="L30" s="18">
        <f t="shared" si="1"/>
        <v>4.0730432606582276</v>
      </c>
      <c r="M30" s="19">
        <f t="shared" si="2"/>
        <v>61.440279215194316</v>
      </c>
      <c r="N30" s="19">
        <f t="shared" si="3"/>
        <v>0</v>
      </c>
      <c r="O30" s="21">
        <f t="shared" si="4"/>
        <v>6.6292720552138307E-2</v>
      </c>
      <c r="P30" s="21">
        <f t="shared" si="5"/>
        <v>5.1180725107063403E-2</v>
      </c>
      <c r="Q30" s="19">
        <f t="shared" si="6"/>
        <v>3.7760245064548128</v>
      </c>
      <c r="R30" s="21">
        <f t="shared" si="7"/>
        <v>0</v>
      </c>
    </row>
    <row r="31" spans="1:18">
      <c r="A31" s="12">
        <v>8</v>
      </c>
      <c r="B31" t="s">
        <v>6</v>
      </c>
      <c r="C31" s="12">
        <v>2018</v>
      </c>
      <c r="D31">
        <v>260</v>
      </c>
      <c r="E31" s="1">
        <v>770000000</v>
      </c>
      <c r="F31" s="14">
        <f t="shared" si="0"/>
        <v>527.21683136623381</v>
      </c>
      <c r="G31" s="3">
        <v>35.14</v>
      </c>
      <c r="H31" s="1">
        <v>3850000000</v>
      </c>
      <c r="I31" s="6">
        <v>27055086453</v>
      </c>
      <c r="J31" s="6">
        <v>405956960152</v>
      </c>
      <c r="K31" s="7">
        <v>212018700</v>
      </c>
      <c r="L31" s="18">
        <f t="shared" si="1"/>
        <v>0.49315572745701985</v>
      </c>
      <c r="M31" s="19">
        <f t="shared" si="2"/>
        <v>7.3997176223327452</v>
      </c>
      <c r="N31" s="19">
        <f t="shared" si="3"/>
        <v>0.14230226196793741</v>
      </c>
      <c r="O31" s="21">
        <f t="shared" si="4"/>
        <v>6.6645208996712182E-2</v>
      </c>
      <c r="P31" s="21">
        <f t="shared" si="5"/>
        <v>0.27534896103896106</v>
      </c>
      <c r="Q31" s="19">
        <f t="shared" si="6"/>
        <v>35.136475912987009</v>
      </c>
      <c r="R31" s="21">
        <f t="shared" si="7"/>
        <v>5</v>
      </c>
    </row>
    <row r="32" spans="1:18">
      <c r="C32" s="12">
        <v>2019</v>
      </c>
      <c r="D32">
        <v>248</v>
      </c>
      <c r="E32" s="1">
        <v>770000000</v>
      </c>
      <c r="F32" s="14">
        <f t="shared" si="0"/>
        <v>562.34027173896106</v>
      </c>
      <c r="G32" s="3">
        <v>42.97</v>
      </c>
      <c r="H32" s="1">
        <v>4620000000</v>
      </c>
      <c r="I32" s="6">
        <v>33086271543</v>
      </c>
      <c r="J32" s="6">
        <v>433002009239</v>
      </c>
      <c r="K32" s="7">
        <v>212018700</v>
      </c>
      <c r="L32" s="18">
        <f t="shared" si="1"/>
        <v>0.44101411985503658</v>
      </c>
      <c r="M32" s="19">
        <f t="shared" si="2"/>
        <v>5.7715780924974318</v>
      </c>
      <c r="N32" s="19">
        <f t="shared" si="3"/>
        <v>0.13963495385074431</v>
      </c>
      <c r="O32" s="21">
        <f t="shared" si="4"/>
        <v>7.6411358000737784E-2</v>
      </c>
      <c r="P32" s="21">
        <f t="shared" si="5"/>
        <v>0.27534896103896106</v>
      </c>
      <c r="Q32" s="19">
        <f t="shared" si="6"/>
        <v>42.969183822077923</v>
      </c>
      <c r="R32" s="21">
        <f t="shared" si="7"/>
        <v>6</v>
      </c>
    </row>
    <row r="33" spans="1:18">
      <c r="C33" s="12">
        <v>2020</v>
      </c>
      <c r="D33">
        <v>274</v>
      </c>
      <c r="E33" s="1">
        <v>770000000</v>
      </c>
      <c r="F33" s="14">
        <f t="shared" si="0"/>
        <v>592.79038018051949</v>
      </c>
      <c r="G33" s="3">
        <v>35.770000000000003</v>
      </c>
      <c r="H33" s="1">
        <v>4620000000</v>
      </c>
      <c r="I33" s="6">
        <v>27542197663</v>
      </c>
      <c r="J33" s="6">
        <v>456448592739</v>
      </c>
      <c r="K33" s="7">
        <v>212018700</v>
      </c>
      <c r="L33" s="18">
        <f t="shared" si="1"/>
        <v>0.46222072618074561</v>
      </c>
      <c r="M33" s="19">
        <f t="shared" si="2"/>
        <v>7.6602456558297494</v>
      </c>
      <c r="N33" s="19">
        <f t="shared" si="3"/>
        <v>0.16774260560211129</v>
      </c>
      <c r="O33" s="21">
        <f t="shared" si="4"/>
        <v>6.0340196248011638E-2</v>
      </c>
      <c r="P33" s="21">
        <f t="shared" si="5"/>
        <v>0.27534896103896106</v>
      </c>
      <c r="Q33" s="19">
        <f t="shared" si="6"/>
        <v>35.769087874025971</v>
      </c>
      <c r="R33" s="21">
        <f t="shared" si="7"/>
        <v>6</v>
      </c>
    </row>
    <row r="34" spans="1:18">
      <c r="C34" s="12">
        <v>2021</v>
      </c>
      <c r="D34">
        <v>206</v>
      </c>
      <c r="E34" s="1">
        <v>770000000</v>
      </c>
      <c r="F34" s="14">
        <f t="shared" si="0"/>
        <v>628.97702939220778</v>
      </c>
      <c r="G34" s="3">
        <v>23.81</v>
      </c>
      <c r="H34" s="1">
        <v>3850000000</v>
      </c>
      <c r="I34" s="6">
        <v>18335466460</v>
      </c>
      <c r="J34" s="6">
        <v>484312312632</v>
      </c>
      <c r="K34" s="7">
        <v>212018700</v>
      </c>
      <c r="L34" s="18">
        <f t="shared" si="1"/>
        <v>0.32751593519887623</v>
      </c>
      <c r="M34" s="19">
        <f t="shared" si="2"/>
        <v>8.6509934364658641</v>
      </c>
      <c r="N34" s="19">
        <f t="shared" si="3"/>
        <v>0.20997556884625884</v>
      </c>
      <c r="O34" s="21">
        <f t="shared" si="4"/>
        <v>3.7858765886738928E-2</v>
      </c>
      <c r="P34" s="21">
        <f t="shared" si="5"/>
        <v>0.27534896103896106</v>
      </c>
      <c r="Q34" s="19">
        <f t="shared" si="6"/>
        <v>23.812294103896104</v>
      </c>
      <c r="R34" s="21">
        <f t="shared" si="7"/>
        <v>5</v>
      </c>
    </row>
    <row r="35" spans="1:18">
      <c r="A35" s="12">
        <v>9</v>
      </c>
      <c r="B35" t="s">
        <v>7</v>
      </c>
      <c r="C35" s="12">
        <v>2018</v>
      </c>
      <c r="D35" s="5">
        <v>3000</v>
      </c>
      <c r="E35" s="1">
        <v>1497576771</v>
      </c>
      <c r="F35" s="14">
        <f t="shared" ref="F35:F66" si="8">J35/E35</f>
        <v>77.156370497015402</v>
      </c>
      <c r="G35" s="3">
        <v>-26</v>
      </c>
      <c r="H35" s="1">
        <v>0</v>
      </c>
      <c r="I35" s="6">
        <v>-28274300591</v>
      </c>
      <c r="J35" s="6">
        <v>115547588191</v>
      </c>
      <c r="K35" s="7">
        <v>0</v>
      </c>
      <c r="L35" s="18">
        <f t="shared" si="1"/>
        <v>38.882077794419416</v>
      </c>
      <c r="M35" s="19">
        <f t="shared" si="2"/>
        <v>-158.89801760224907</v>
      </c>
      <c r="N35" s="19">
        <f t="shared" si="3"/>
        <v>0</v>
      </c>
      <c r="O35" s="21">
        <f t="shared" si="4"/>
        <v>-0.24469831896675007</v>
      </c>
      <c r="P35" s="21">
        <f t="shared" si="5"/>
        <v>0</v>
      </c>
      <c r="Q35" s="19">
        <f t="shared" si="6"/>
        <v>-18.880034158195421</v>
      </c>
      <c r="R35" s="21">
        <f t="shared" si="7"/>
        <v>0</v>
      </c>
    </row>
    <row r="36" spans="1:18">
      <c r="C36" s="12">
        <v>2019</v>
      </c>
      <c r="D36" s="5">
        <v>2950</v>
      </c>
      <c r="E36" s="1">
        <v>1497576771</v>
      </c>
      <c r="F36" s="14">
        <f t="shared" si="8"/>
        <v>82.648463942420491</v>
      </c>
      <c r="G36" s="3">
        <v>6</v>
      </c>
      <c r="H36" s="1">
        <v>0</v>
      </c>
      <c r="I36" s="6">
        <v>8617530068</v>
      </c>
      <c r="J36" s="6">
        <v>123772419759</v>
      </c>
      <c r="K36" s="7">
        <v>0</v>
      </c>
      <c r="L36" s="18">
        <f t="shared" si="1"/>
        <v>35.693343339752872</v>
      </c>
      <c r="M36" s="19">
        <f t="shared" si="2"/>
        <v>512.65866664684779</v>
      </c>
      <c r="N36" s="19">
        <f t="shared" si="3"/>
        <v>0</v>
      </c>
      <c r="O36" s="21">
        <f t="shared" si="4"/>
        <v>6.9623992847351476E-2</v>
      </c>
      <c r="P36" s="21">
        <f t="shared" si="5"/>
        <v>0</v>
      </c>
      <c r="Q36" s="19">
        <f t="shared" si="6"/>
        <v>5.7543160623716698</v>
      </c>
      <c r="R36" s="21">
        <f t="shared" si="7"/>
        <v>0</v>
      </c>
    </row>
    <row r="37" spans="1:18">
      <c r="C37" s="12">
        <v>2020</v>
      </c>
      <c r="D37" s="5">
        <v>2530</v>
      </c>
      <c r="E37" s="1">
        <v>1497576771</v>
      </c>
      <c r="F37" s="14">
        <f t="shared" si="8"/>
        <v>403.52864608100947</v>
      </c>
      <c r="G37" s="3">
        <v>-13</v>
      </c>
      <c r="H37" s="1">
        <v>0</v>
      </c>
      <c r="I37" s="6">
        <v>-22516517833</v>
      </c>
      <c r="J37" s="6">
        <v>604315126804</v>
      </c>
      <c r="K37" s="1">
        <v>0</v>
      </c>
      <c r="L37" s="18">
        <f t="shared" si="1"/>
        <v>6.2696911968229774</v>
      </c>
      <c r="M37" s="19">
        <f t="shared" si="2"/>
        <v>-168.27065617921917</v>
      </c>
      <c r="N37" s="19">
        <f t="shared" si="3"/>
        <v>0</v>
      </c>
      <c r="O37" s="21">
        <f t="shared" si="4"/>
        <v>-3.7259563486490177E-2</v>
      </c>
      <c r="P37" s="21">
        <f t="shared" si="5"/>
        <v>0</v>
      </c>
      <c r="Q37" s="19">
        <f t="shared" si="6"/>
        <v>-15.035301207272799</v>
      </c>
      <c r="R37" s="21">
        <f t="shared" si="7"/>
        <v>0</v>
      </c>
    </row>
    <row r="38" spans="1:18">
      <c r="C38" s="12">
        <v>2021</v>
      </c>
      <c r="D38" s="5">
        <v>1990</v>
      </c>
      <c r="E38" s="1">
        <v>1497576771</v>
      </c>
      <c r="F38" s="14">
        <f t="shared" si="8"/>
        <v>357.10272069651381</v>
      </c>
      <c r="G38" s="3">
        <v>-38</v>
      </c>
      <c r="H38" s="1">
        <v>0</v>
      </c>
      <c r="I38" s="6">
        <v>-70508745028</v>
      </c>
      <c r="J38" s="6">
        <v>534788739376</v>
      </c>
      <c r="K38" s="1">
        <v>0</v>
      </c>
      <c r="L38" s="18">
        <f t="shared" si="1"/>
        <v>5.5726262631620083</v>
      </c>
      <c r="M38" s="19">
        <f t="shared" si="2"/>
        <v>-42.266782270859174</v>
      </c>
      <c r="N38" s="19">
        <f t="shared" si="3"/>
        <v>0</v>
      </c>
      <c r="O38" s="21">
        <f t="shared" si="4"/>
        <v>-0.13184410933983151</v>
      </c>
      <c r="P38" s="21">
        <f t="shared" si="5"/>
        <v>0</v>
      </c>
      <c r="Q38" s="19">
        <f t="shared" si="6"/>
        <v>-47.081890153062474</v>
      </c>
      <c r="R38" s="21">
        <f t="shared" si="7"/>
        <v>0</v>
      </c>
    </row>
    <row r="39" spans="1:18">
      <c r="A39" s="12">
        <v>10</v>
      </c>
      <c r="B39" t="s">
        <v>8</v>
      </c>
      <c r="C39" s="12">
        <v>2018</v>
      </c>
      <c r="D39" s="4">
        <v>50</v>
      </c>
      <c r="E39" s="1">
        <v>31842082852</v>
      </c>
      <c r="F39" s="14">
        <f t="shared" si="8"/>
        <v>-2.2915701946745254E-3</v>
      </c>
      <c r="G39" s="3">
        <v>0.44</v>
      </c>
      <c r="H39" s="1">
        <v>0</v>
      </c>
      <c r="I39" s="6">
        <v>13853850297</v>
      </c>
      <c r="J39" s="6">
        <v>-72968368</v>
      </c>
      <c r="K39" s="1">
        <v>0</v>
      </c>
      <c r="L39" s="18">
        <f t="shared" si="1"/>
        <v>-21819.100333996779</v>
      </c>
      <c r="M39" s="19">
        <f t="shared" si="2"/>
        <v>114.92141956700399</v>
      </c>
      <c r="N39" s="19">
        <f t="shared" si="3"/>
        <v>0</v>
      </c>
      <c r="O39" s="21">
        <f t="shared" si="4"/>
        <v>-189.86104084169733</v>
      </c>
      <c r="P39" s="21">
        <f t="shared" si="5"/>
        <v>0</v>
      </c>
      <c r="Q39" s="19">
        <f t="shared" si="6"/>
        <v>0.43507990232271632</v>
      </c>
      <c r="R39" s="21">
        <f t="shared" si="7"/>
        <v>0</v>
      </c>
    </row>
    <row r="40" spans="1:18">
      <c r="C40" s="12">
        <v>2019</v>
      </c>
      <c r="D40" s="4">
        <v>50</v>
      </c>
      <c r="E40" s="1">
        <v>31842082852</v>
      </c>
      <c r="F40" s="14">
        <f t="shared" si="8"/>
        <v>0.4405712052570348</v>
      </c>
      <c r="G40" s="3">
        <v>0.38</v>
      </c>
      <c r="H40" s="1">
        <v>0</v>
      </c>
      <c r="I40" s="6">
        <v>11985380533</v>
      </c>
      <c r="J40" s="6">
        <v>14028704820</v>
      </c>
      <c r="K40" s="1">
        <v>0</v>
      </c>
      <c r="L40" s="18">
        <f t="shared" si="1"/>
        <v>113.48903288136901</v>
      </c>
      <c r="M40" s="19">
        <f t="shared" si="2"/>
        <v>132.83717927990466</v>
      </c>
      <c r="N40" s="19">
        <f t="shared" si="3"/>
        <v>0</v>
      </c>
      <c r="O40" s="21">
        <f t="shared" si="4"/>
        <v>0.85434690420694159</v>
      </c>
      <c r="P40" s="21">
        <f t="shared" si="5"/>
        <v>0</v>
      </c>
      <c r="Q40" s="19">
        <f t="shared" si="6"/>
        <v>0.37640064529406869</v>
      </c>
      <c r="R40" s="21">
        <f t="shared" si="7"/>
        <v>0</v>
      </c>
    </row>
    <row r="41" spans="1:18" ht="14.25" customHeight="1">
      <c r="C41" s="12">
        <v>2020</v>
      </c>
      <c r="D41" s="4">
        <v>50</v>
      </c>
      <c r="E41" s="1">
        <v>31842082852</v>
      </c>
      <c r="F41" s="14">
        <f t="shared" si="8"/>
        <v>-0.59375995926134839</v>
      </c>
      <c r="G41" s="3">
        <v>-1.06</v>
      </c>
      <c r="H41" s="1">
        <v>0</v>
      </c>
      <c r="I41" s="6">
        <v>-33853135764</v>
      </c>
      <c r="J41" s="6">
        <v>-18906553817</v>
      </c>
      <c r="K41" s="1">
        <v>0</v>
      </c>
      <c r="L41" s="18">
        <f t="shared" si="1"/>
        <v>-84.209113834825104</v>
      </c>
      <c r="M41" s="19">
        <f t="shared" si="2"/>
        <v>-47.029739097111076</v>
      </c>
      <c r="N41" s="19">
        <f t="shared" si="3"/>
        <v>0</v>
      </c>
      <c r="O41" s="21">
        <f t="shared" si="4"/>
        <v>1.7905503081984537</v>
      </c>
      <c r="P41" s="21">
        <f t="shared" si="5"/>
        <v>0</v>
      </c>
      <c r="Q41" s="19">
        <f t="shared" si="6"/>
        <v>-1.0631570780513087</v>
      </c>
      <c r="R41" s="21">
        <f t="shared" si="7"/>
        <v>0</v>
      </c>
    </row>
    <row r="42" spans="1:18">
      <c r="C42" s="12">
        <v>2021</v>
      </c>
      <c r="D42" s="4">
        <v>50</v>
      </c>
      <c r="E42" s="1">
        <v>31842082852</v>
      </c>
      <c r="F42" s="14">
        <f t="shared" si="8"/>
        <v>-0.82246966791480036</v>
      </c>
      <c r="G42" s="3">
        <v>-0.19</v>
      </c>
      <c r="H42" s="1">
        <v>0</v>
      </c>
      <c r="I42" s="6">
        <v>-6056183444</v>
      </c>
      <c r="J42" s="6">
        <v>-26189147309</v>
      </c>
      <c r="K42" s="1">
        <v>0</v>
      </c>
      <c r="L42" s="18">
        <f t="shared" si="1"/>
        <v>-60.792515457456965</v>
      </c>
      <c r="M42" s="19">
        <f t="shared" si="2"/>
        <v>-262.88902199244546</v>
      </c>
      <c r="N42" s="19">
        <f t="shared" si="3"/>
        <v>0</v>
      </c>
      <c r="O42" s="21">
        <f t="shared" si="4"/>
        <v>0.23124782844376035</v>
      </c>
      <c r="P42" s="21">
        <f t="shared" si="5"/>
        <v>0</v>
      </c>
      <c r="Q42" s="19">
        <f t="shared" si="6"/>
        <v>-0.19019432466615829</v>
      </c>
      <c r="R42" s="21">
        <f t="shared" si="7"/>
        <v>0</v>
      </c>
    </row>
    <row r="43" spans="1:18">
      <c r="A43" s="12">
        <v>11</v>
      </c>
      <c r="B43" t="s">
        <v>9</v>
      </c>
      <c r="C43" s="12">
        <v>2018</v>
      </c>
      <c r="D43" s="4">
        <v>765</v>
      </c>
      <c r="E43" s="1">
        <v>24030764725</v>
      </c>
      <c r="F43" s="14">
        <f t="shared" si="8"/>
        <v>769.36237787580433</v>
      </c>
      <c r="G43" s="10" t="s">
        <v>28</v>
      </c>
      <c r="H43" s="1">
        <v>47777374000</v>
      </c>
      <c r="I43" s="6">
        <v>1636002591000</v>
      </c>
      <c r="J43" s="6">
        <v>18488366291000</v>
      </c>
      <c r="K43" s="1">
        <f>134785+30000+7500</f>
        <v>172285</v>
      </c>
      <c r="L43" s="18">
        <f t="shared" si="1"/>
        <v>0.9943298788695013</v>
      </c>
      <c r="M43" s="19">
        <f t="shared" si="2"/>
        <v>11.236861797014722</v>
      </c>
      <c r="N43" s="19">
        <f t="shared" si="3"/>
        <v>2.9203727587495003E-2</v>
      </c>
      <c r="O43" s="21">
        <f t="shared" si="4"/>
        <v>8.8488218225987542E-2</v>
      </c>
      <c r="P43" s="21">
        <f t="shared" si="5"/>
        <v>7.1693515363148725E-6</v>
      </c>
      <c r="Q43" s="19">
        <f t="shared" si="6"/>
        <v>68.079505988338866</v>
      </c>
      <c r="R43" s="21">
        <f t="shared" si="7"/>
        <v>1.988175347174683</v>
      </c>
    </row>
    <row r="44" spans="1:18">
      <c r="C44" s="12">
        <v>2019</v>
      </c>
      <c r="D44" s="4">
        <v>840</v>
      </c>
      <c r="E44" s="1">
        <v>24030764725</v>
      </c>
      <c r="F44" s="14">
        <f t="shared" si="8"/>
        <v>754.59184851221994</v>
      </c>
      <c r="G44" s="10" t="s">
        <v>29</v>
      </c>
      <c r="H44" s="1">
        <v>306048761000</v>
      </c>
      <c r="I44" s="6">
        <v>193852031000</v>
      </c>
      <c r="J44" s="6">
        <v>18133419175000</v>
      </c>
      <c r="K44" s="1">
        <f>31000+12500</f>
        <v>43500</v>
      </c>
      <c r="L44" s="18">
        <f t="shared" si="1"/>
        <v>1.1131845668041258</v>
      </c>
      <c r="M44" s="19">
        <f t="shared" si="2"/>
        <v>104.13015672247457</v>
      </c>
      <c r="N44" s="19">
        <f t="shared" si="3"/>
        <v>1.578775107081545</v>
      </c>
      <c r="O44" s="21">
        <f t="shared" si="4"/>
        <v>1.0690318749552648E-2</v>
      </c>
      <c r="P44" s="21">
        <f t="shared" si="5"/>
        <v>1.8101795967710303E-6</v>
      </c>
      <c r="Q44" s="19">
        <f t="shared" si="6"/>
        <v>8.066827386409777</v>
      </c>
      <c r="R44" s="21">
        <f t="shared" si="7"/>
        <v>12.735706270787436</v>
      </c>
    </row>
    <row r="45" spans="1:18">
      <c r="C45" s="12">
        <v>2020</v>
      </c>
      <c r="D45" s="4">
        <v>1935</v>
      </c>
      <c r="E45" s="1">
        <v>24030764725</v>
      </c>
      <c r="F45" s="14">
        <f t="shared" si="8"/>
        <v>0.79229476123132403</v>
      </c>
      <c r="G45" s="10" t="s">
        <v>30</v>
      </c>
      <c r="H45" s="1">
        <v>67848000000</v>
      </c>
      <c r="I45" s="6">
        <v>1149354000000</v>
      </c>
      <c r="J45" s="11">
        <v>19039449000</v>
      </c>
      <c r="K45" s="1">
        <f>2250000+31500+31000+12500</f>
        <v>2325000</v>
      </c>
      <c r="L45" s="18">
        <f t="shared" si="1"/>
        <v>2442.2728694971688</v>
      </c>
      <c r="M45" s="19">
        <f t="shared" si="2"/>
        <v>40.457100025644841</v>
      </c>
      <c r="N45" s="19">
        <f t="shared" si="3"/>
        <v>5.9031421128738402E-2</v>
      </c>
      <c r="O45" s="21">
        <f t="shared" si="4"/>
        <v>60.366978056980535</v>
      </c>
      <c r="P45" s="21">
        <f t="shared" si="5"/>
        <v>9.6750978448106791E-5</v>
      </c>
      <c r="Q45" s="19">
        <f t="shared" si="6"/>
        <v>47.828440465911974</v>
      </c>
      <c r="R45" s="21">
        <f t="shared" si="7"/>
        <v>2.8233808110740428</v>
      </c>
    </row>
    <row r="46" spans="1:18">
      <c r="C46" s="12">
        <v>2021</v>
      </c>
      <c r="D46" s="4">
        <v>2250</v>
      </c>
      <c r="E46" s="1">
        <v>24030764725</v>
      </c>
      <c r="F46" s="14">
        <f t="shared" si="8"/>
        <v>0.86710091162111358</v>
      </c>
      <c r="G46" s="10" t="s">
        <v>31</v>
      </c>
      <c r="H46" s="1">
        <v>402273000000</v>
      </c>
      <c r="I46" s="6">
        <v>1861740000000</v>
      </c>
      <c r="J46" s="11">
        <v>20837098000</v>
      </c>
      <c r="K46" s="1">
        <v>6000</v>
      </c>
      <c r="L46" s="18">
        <f t="shared" si="1"/>
        <v>2594.8536898588277</v>
      </c>
      <c r="M46" s="19">
        <f t="shared" si="2"/>
        <v>29.042304849898485</v>
      </c>
      <c r="N46" s="19">
        <f t="shared" si="3"/>
        <v>0.2160736730155661</v>
      </c>
      <c r="O46" s="21">
        <f t="shared" si="4"/>
        <v>89.347374572025331</v>
      </c>
      <c r="P46" s="21">
        <f t="shared" si="5"/>
        <v>2.4967994438221108E-7</v>
      </c>
      <c r="Q46" s="19">
        <f t="shared" si="6"/>
        <v>77.473189942356271</v>
      </c>
      <c r="R46" s="21">
        <f t="shared" si="7"/>
        <v>16.739916711077534</v>
      </c>
    </row>
    <row r="47" spans="1:18">
      <c r="A47" s="12">
        <v>12</v>
      </c>
      <c r="B47" t="s">
        <v>10</v>
      </c>
      <c r="C47" s="12">
        <v>2018</v>
      </c>
      <c r="D47" s="5">
        <v>1840</v>
      </c>
      <c r="E47" s="1">
        <v>3370734900</v>
      </c>
      <c r="F47" s="14">
        <f t="shared" si="8"/>
        <v>444.91645882208059</v>
      </c>
      <c r="G47" s="3">
        <v>196</v>
      </c>
      <c r="H47" s="1">
        <v>0</v>
      </c>
      <c r="I47" s="6">
        <v>661324058495</v>
      </c>
      <c r="J47" s="6">
        <v>1499695435336</v>
      </c>
      <c r="K47" s="1">
        <v>0</v>
      </c>
      <c r="L47" s="18">
        <f t="shared" si="1"/>
        <v>4.1356078506769851</v>
      </c>
      <c r="M47" s="19">
        <f t="shared" si="2"/>
        <v>9.3783858856042084</v>
      </c>
      <c r="N47" s="19">
        <f t="shared" si="3"/>
        <v>0</v>
      </c>
      <c r="O47" s="21">
        <f t="shared" si="4"/>
        <v>0.44097224203848651</v>
      </c>
      <c r="P47" s="21">
        <f t="shared" si="5"/>
        <v>0</v>
      </c>
      <c r="Q47" s="19">
        <f t="shared" si="6"/>
        <v>196.19580836659685</v>
      </c>
      <c r="R47" s="21">
        <f t="shared" si="7"/>
        <v>0</v>
      </c>
    </row>
    <row r="48" spans="1:18">
      <c r="C48" s="12">
        <v>2019</v>
      </c>
      <c r="D48" s="5">
        <v>1750</v>
      </c>
      <c r="E48" s="1">
        <v>3370734900</v>
      </c>
      <c r="F48" s="14">
        <f t="shared" si="8"/>
        <v>597.55072629087499</v>
      </c>
      <c r="G48" s="3">
        <v>195</v>
      </c>
      <c r="H48" s="1">
        <v>0</v>
      </c>
      <c r="I48" s="6">
        <v>657718925237</v>
      </c>
      <c r="J48" s="6">
        <v>2014185087629</v>
      </c>
      <c r="K48" s="1">
        <v>0</v>
      </c>
      <c r="L48" s="18">
        <f t="shared" si="1"/>
        <v>2.9286216600599313</v>
      </c>
      <c r="M48" s="19">
        <f t="shared" si="2"/>
        <v>8.9685515326694514</v>
      </c>
      <c r="N48" s="19">
        <f t="shared" si="3"/>
        <v>0</v>
      </c>
      <c r="O48" s="21">
        <f t="shared" si="4"/>
        <v>0.32654343897026589</v>
      </c>
      <c r="P48" s="21">
        <f t="shared" si="5"/>
        <v>0</v>
      </c>
      <c r="Q48" s="19">
        <f t="shared" si="6"/>
        <v>195.12626912220239</v>
      </c>
      <c r="R48" s="21">
        <f t="shared" si="7"/>
        <v>0</v>
      </c>
    </row>
    <row r="49" spans="1:18">
      <c r="C49" s="12">
        <v>2020</v>
      </c>
      <c r="D49" s="17">
        <v>2980</v>
      </c>
      <c r="E49" s="1">
        <v>3960361250</v>
      </c>
      <c r="F49" s="14">
        <f t="shared" si="8"/>
        <v>872.1158741857198</v>
      </c>
      <c r="G49" s="3">
        <v>168</v>
      </c>
      <c r="H49" s="1">
        <v>0</v>
      </c>
      <c r="I49" s="6">
        <v>649921288710</v>
      </c>
      <c r="J49" s="6">
        <v>3453893913635</v>
      </c>
      <c r="K49" s="1">
        <v>0</v>
      </c>
      <c r="L49" s="18">
        <f t="shared" si="1"/>
        <v>3.4169771336662995</v>
      </c>
      <c r="M49" s="19">
        <f t="shared" si="2"/>
        <v>18.158932058411292</v>
      </c>
      <c r="N49" s="19">
        <f t="shared" si="3"/>
        <v>0</v>
      </c>
      <c r="O49" s="21">
        <f t="shared" si="4"/>
        <v>0.18817059960767582</v>
      </c>
      <c r="P49" s="21">
        <f t="shared" si="5"/>
        <v>0</v>
      </c>
      <c r="Q49" s="19">
        <f t="shared" si="6"/>
        <v>164.10656697289926</v>
      </c>
      <c r="R49" s="21">
        <f t="shared" si="7"/>
        <v>0</v>
      </c>
    </row>
    <row r="50" spans="1:18">
      <c r="C50" s="12">
        <v>2021</v>
      </c>
      <c r="D50" s="5">
        <v>3220</v>
      </c>
      <c r="E50" s="1">
        <v>3960361250</v>
      </c>
      <c r="F50" s="14">
        <f t="shared" si="8"/>
        <v>926.8116448402277</v>
      </c>
      <c r="G50" s="3">
        <v>144</v>
      </c>
      <c r="H50" s="1">
        <v>0</v>
      </c>
      <c r="I50" s="6">
        <v>568345150593</v>
      </c>
      <c r="J50" s="6">
        <v>3670508924274</v>
      </c>
      <c r="K50" s="1">
        <v>0</v>
      </c>
      <c r="L50" s="18">
        <f t="shared" si="1"/>
        <v>3.4742765889126188</v>
      </c>
      <c r="M50" s="19">
        <f t="shared" si="2"/>
        <v>22.4377092189393</v>
      </c>
      <c r="N50" s="19">
        <f t="shared" si="3"/>
        <v>0</v>
      </c>
      <c r="O50" s="21">
        <f t="shared" si="4"/>
        <v>0.15484096683007373</v>
      </c>
      <c r="P50" s="21">
        <f t="shared" si="5"/>
        <v>0</v>
      </c>
      <c r="Q50" s="19">
        <f t="shared" si="6"/>
        <v>143.50841115643175</v>
      </c>
      <c r="R50" s="21">
        <f t="shared" si="7"/>
        <v>0</v>
      </c>
    </row>
    <row r="51" spans="1:18">
      <c r="A51" s="12">
        <v>13</v>
      </c>
      <c r="B51" t="s">
        <v>11</v>
      </c>
      <c r="C51" s="12">
        <v>2018</v>
      </c>
      <c r="D51">
        <v>306</v>
      </c>
      <c r="E51" s="1">
        <v>5638246600</v>
      </c>
      <c r="F51" s="14">
        <f t="shared" si="8"/>
        <v>190.98549607567713</v>
      </c>
      <c r="G51" s="3">
        <v>-9.73</v>
      </c>
      <c r="H51" s="1">
        <v>0</v>
      </c>
      <c r="I51" s="6">
        <v>-93547077149</v>
      </c>
      <c r="J51" s="6">
        <v>1076823323898</v>
      </c>
      <c r="K51" s="1">
        <f>144543824+142399972+13510600+1163766</f>
        <v>301618162</v>
      </c>
      <c r="L51" s="18">
        <f t="shared" si="1"/>
        <v>1.6022159079490983</v>
      </c>
      <c r="M51" s="19">
        <f t="shared" si="2"/>
        <v>-18.443157308399595</v>
      </c>
      <c r="N51" s="19">
        <f t="shared" si="3"/>
        <v>0</v>
      </c>
      <c r="O51" s="21">
        <f t="shared" si="4"/>
        <v>-8.6873189940173567E-2</v>
      </c>
      <c r="P51" s="21">
        <f t="shared" si="5"/>
        <v>5.3495028401205437E-2</v>
      </c>
      <c r="Q51" s="19">
        <f t="shared" si="6"/>
        <v>-16.591519276400575</v>
      </c>
      <c r="R51" s="21">
        <f t="shared" si="7"/>
        <v>0</v>
      </c>
    </row>
    <row r="52" spans="1:18">
      <c r="C52" s="12">
        <v>2019</v>
      </c>
      <c r="D52">
        <v>142</v>
      </c>
      <c r="E52" s="1">
        <v>5638246600</v>
      </c>
      <c r="F52" s="14">
        <f t="shared" si="8"/>
        <v>173.0021742434962</v>
      </c>
      <c r="G52" s="3">
        <v>-7.22</v>
      </c>
      <c r="H52" s="1">
        <v>0</v>
      </c>
      <c r="I52" s="6">
        <v>-100929851760</v>
      </c>
      <c r="J52" s="11">
        <v>975428920721</v>
      </c>
      <c r="K52" s="1">
        <f>144543824+142399972+13010600+1163766</f>
        <v>301118162</v>
      </c>
      <c r="L52" s="18">
        <f t="shared" si="1"/>
        <v>0.82079893285120553</v>
      </c>
      <c r="M52" s="19">
        <f t="shared" si="2"/>
        <v>-7.9325492234330408</v>
      </c>
      <c r="N52" s="19">
        <f t="shared" si="3"/>
        <v>0</v>
      </c>
      <c r="O52" s="21">
        <f t="shared" si="4"/>
        <v>-0.10347227728843275</v>
      </c>
      <c r="P52" s="21">
        <f t="shared" si="5"/>
        <v>5.3406348349502843E-2</v>
      </c>
      <c r="Q52" s="19">
        <f t="shared" si="6"/>
        <v>-17.900928944824798</v>
      </c>
      <c r="R52" s="21">
        <f t="shared" si="7"/>
        <v>0</v>
      </c>
    </row>
    <row r="53" spans="1:18">
      <c r="C53" s="12">
        <v>2020</v>
      </c>
      <c r="D53">
        <v>178</v>
      </c>
      <c r="E53" s="1">
        <v>5638246600</v>
      </c>
      <c r="F53" s="14">
        <f t="shared" si="8"/>
        <v>123.94817513036766</v>
      </c>
      <c r="G53" s="3">
        <v>-30.18</v>
      </c>
      <c r="H53" s="1">
        <v>0</v>
      </c>
      <c r="I53" s="6">
        <v>-275867485699</v>
      </c>
      <c r="J53" s="1">
        <v>698850377005</v>
      </c>
      <c r="K53" s="1">
        <f>13947700+13010600+1163766</f>
        <v>28122066</v>
      </c>
      <c r="L53" s="18">
        <f t="shared" si="1"/>
        <v>1.4360840715305496</v>
      </c>
      <c r="M53" s="19">
        <f t="shared" si="2"/>
        <v>-3.6380071839819506</v>
      </c>
      <c r="N53" s="19">
        <f t="shared" si="3"/>
        <v>0</v>
      </c>
      <c r="O53" s="21">
        <f t="shared" si="4"/>
        <v>-0.39474470469810774</v>
      </c>
      <c r="P53" s="21">
        <f t="shared" si="5"/>
        <v>4.9877325337277728E-3</v>
      </c>
      <c r="Q53" s="19">
        <f t="shared" si="6"/>
        <v>-48.927885789706323</v>
      </c>
      <c r="R53" s="21">
        <f t="shared" si="7"/>
        <v>0</v>
      </c>
    </row>
    <row r="54" spans="1:18">
      <c r="C54" s="12">
        <v>2021</v>
      </c>
      <c r="D54">
        <v>122</v>
      </c>
      <c r="E54" s="1">
        <v>5638246600</v>
      </c>
      <c r="F54" s="14">
        <f t="shared" si="8"/>
        <v>63.678201561102348</v>
      </c>
      <c r="G54" s="3">
        <v>-33.97</v>
      </c>
      <c r="H54" s="1">
        <v>0</v>
      </c>
      <c r="I54" s="6">
        <v>-341481945877</v>
      </c>
      <c r="J54" s="1">
        <v>359033403446</v>
      </c>
      <c r="K54" s="1">
        <f>142399972+13010600+1163766</f>
        <v>156574338</v>
      </c>
      <c r="L54" s="18">
        <f t="shared" si="1"/>
        <v>1.9158832537526211</v>
      </c>
      <c r="M54" s="19">
        <f t="shared" si="2"/>
        <v>-2.0143556445814732</v>
      </c>
      <c r="N54" s="19">
        <f t="shared" si="3"/>
        <v>0</v>
      </c>
      <c r="O54" s="21">
        <f t="shared" si="4"/>
        <v>-0.95111469462021847</v>
      </c>
      <c r="P54" s="21">
        <f t="shared" si="5"/>
        <v>2.7770040778280256E-2</v>
      </c>
      <c r="Q54" s="19">
        <f t="shared" si="6"/>
        <v>-60.565273231752577</v>
      </c>
      <c r="R54" s="21">
        <f t="shared" si="7"/>
        <v>0</v>
      </c>
    </row>
    <row r="55" spans="1:18">
      <c r="A55" s="12">
        <v>14</v>
      </c>
      <c r="B55" t="s">
        <v>12</v>
      </c>
      <c r="C55" s="12">
        <v>2018</v>
      </c>
      <c r="D55">
        <v>0</v>
      </c>
      <c r="E55" s="1">
        <v>1700000000</v>
      </c>
      <c r="F55" s="14">
        <f t="shared" si="8"/>
        <v>155.96068019058825</v>
      </c>
      <c r="G55" s="3">
        <v>19</v>
      </c>
      <c r="H55" s="1">
        <v>4500000000</v>
      </c>
      <c r="I55" s="6">
        <v>32119424827</v>
      </c>
      <c r="J55" s="6">
        <v>265133156324</v>
      </c>
      <c r="K55" s="1">
        <v>0</v>
      </c>
      <c r="L55" s="18">
        <f t="shared" si="1"/>
        <v>0</v>
      </c>
      <c r="M55" s="19">
        <f t="shared" si="2"/>
        <v>0</v>
      </c>
      <c r="N55" s="19">
        <f t="shared" si="3"/>
        <v>0.14010213521062936</v>
      </c>
      <c r="O55" s="21">
        <f t="shared" si="4"/>
        <v>0.12114450441554424</v>
      </c>
      <c r="P55" s="21">
        <f t="shared" si="5"/>
        <v>0</v>
      </c>
      <c r="Q55" s="19">
        <f t="shared" si="6"/>
        <v>18.893779309999999</v>
      </c>
      <c r="R55" s="21">
        <f t="shared" si="7"/>
        <v>2.6470588235294117</v>
      </c>
    </row>
    <row r="56" spans="1:18">
      <c r="C56" s="12">
        <v>2019</v>
      </c>
      <c r="D56">
        <v>590</v>
      </c>
      <c r="E56" s="1">
        <v>2125000000</v>
      </c>
      <c r="F56" s="14">
        <f t="shared" si="8"/>
        <v>244.16185887341177</v>
      </c>
      <c r="G56" s="3">
        <v>53</v>
      </c>
      <c r="H56" s="1">
        <v>21751527958</v>
      </c>
      <c r="I56" s="6">
        <v>97724305744</v>
      </c>
      <c r="J56" s="6">
        <v>518843950106</v>
      </c>
      <c r="K56" s="1">
        <v>10000</v>
      </c>
      <c r="L56" s="18">
        <f t="shared" si="1"/>
        <v>2.416429833563364</v>
      </c>
      <c r="M56" s="19">
        <f t="shared" si="2"/>
        <v>12.8294592676293</v>
      </c>
      <c r="N56" s="19">
        <f t="shared" si="3"/>
        <v>0.22258053196080629</v>
      </c>
      <c r="O56" s="21">
        <f t="shared" si="4"/>
        <v>0.18835009201520975</v>
      </c>
      <c r="P56" s="21">
        <f t="shared" si="5"/>
        <v>4.7058823529411761E-6</v>
      </c>
      <c r="Q56" s="19">
        <f t="shared" si="6"/>
        <v>45.987908585411766</v>
      </c>
      <c r="R56" s="21">
        <f t="shared" si="7"/>
        <v>10.236013156705882</v>
      </c>
    </row>
    <row r="57" spans="1:18">
      <c r="C57" s="12">
        <v>2020</v>
      </c>
      <c r="D57">
        <v>396</v>
      </c>
      <c r="E57" s="1">
        <v>2125000000</v>
      </c>
      <c r="F57" s="14">
        <f t="shared" si="8"/>
        <v>255.52230328470588</v>
      </c>
      <c r="G57" s="3">
        <v>15</v>
      </c>
      <c r="H57" s="1">
        <v>17001527958</v>
      </c>
      <c r="I57" s="6">
        <v>23481357082</v>
      </c>
      <c r="J57" s="6">
        <v>542984894480</v>
      </c>
      <c r="K57" s="1">
        <v>10000</v>
      </c>
      <c r="L57" s="18">
        <f t="shared" si="1"/>
        <v>1.5497668693083604</v>
      </c>
      <c r="M57" s="19">
        <f t="shared" si="2"/>
        <v>35.836940644502398</v>
      </c>
      <c r="N57" s="19">
        <f t="shared" si="3"/>
        <v>0.72404366999012959</v>
      </c>
      <c r="O57" s="21">
        <f t="shared" si="4"/>
        <v>4.324495454792969E-2</v>
      </c>
      <c r="P57" s="21">
        <f t="shared" si="5"/>
        <v>4.7058823529411761E-6</v>
      </c>
      <c r="Q57" s="19">
        <f t="shared" si="6"/>
        <v>11.050050391529412</v>
      </c>
      <c r="R57" s="21">
        <f t="shared" si="7"/>
        <v>8.0007190390588239</v>
      </c>
    </row>
    <row r="58" spans="1:18">
      <c r="C58" s="12">
        <v>2021</v>
      </c>
      <c r="D58">
        <v>2140</v>
      </c>
      <c r="E58" s="1">
        <v>2125000000</v>
      </c>
      <c r="F58" s="14">
        <f t="shared" si="8"/>
        <v>318.33659728988238</v>
      </c>
      <c r="G58" s="3">
        <v>80</v>
      </c>
      <c r="H58" s="1">
        <v>0</v>
      </c>
      <c r="I58" s="6">
        <v>159076942627</v>
      </c>
      <c r="J58" s="6">
        <v>676465269241</v>
      </c>
      <c r="K58" s="1">
        <v>10000</v>
      </c>
      <c r="L58" s="18">
        <f t="shared" si="1"/>
        <v>6.7224441619927289</v>
      </c>
      <c r="M58" s="19">
        <f t="shared" si="2"/>
        <v>28.586795326226976</v>
      </c>
      <c r="N58" s="19">
        <f t="shared" si="3"/>
        <v>0</v>
      </c>
      <c r="O58" s="21">
        <f t="shared" si="4"/>
        <v>0.23515906855866486</v>
      </c>
      <c r="P58" s="21">
        <f t="shared" si="5"/>
        <v>4.7058823529411761E-6</v>
      </c>
      <c r="Q58" s="19">
        <f t="shared" si="6"/>
        <v>74.859737706823523</v>
      </c>
      <c r="R58" s="21">
        <f t="shared" si="7"/>
        <v>0</v>
      </c>
    </row>
    <row r="59" spans="1:18">
      <c r="A59" s="12">
        <v>15</v>
      </c>
      <c r="B59" t="s">
        <v>13</v>
      </c>
      <c r="C59" s="12">
        <v>2018</v>
      </c>
      <c r="D59">
        <v>650</v>
      </c>
      <c r="E59" s="1">
        <v>12499385782</v>
      </c>
      <c r="F59" s="14">
        <f t="shared" si="8"/>
        <v>76.661252786829138</v>
      </c>
      <c r="G59" s="3">
        <v>-5.58</v>
      </c>
      <c r="H59" s="1">
        <v>0</v>
      </c>
      <c r="I59" s="6">
        <v>-69562072768</v>
      </c>
      <c r="J59" s="6">
        <v>958218573114</v>
      </c>
      <c r="K59" s="1">
        <v>0</v>
      </c>
      <c r="L59" s="18">
        <f t="shared" si="1"/>
        <v>8.4788596112229708</v>
      </c>
      <c r="M59" s="19">
        <f t="shared" si="2"/>
        <v>-116.79641556105966</v>
      </c>
      <c r="N59" s="19">
        <f t="shared" si="3"/>
        <v>0</v>
      </c>
      <c r="O59" s="21">
        <f t="shared" si="4"/>
        <v>-7.2595203975162503E-2</v>
      </c>
      <c r="P59" s="21">
        <f t="shared" si="5"/>
        <v>0</v>
      </c>
      <c r="Q59" s="19">
        <f t="shared" si="6"/>
        <v>-5.5652392830513566</v>
      </c>
      <c r="R59" s="21">
        <f t="shared" si="7"/>
        <v>0</v>
      </c>
    </row>
    <row r="60" spans="1:18">
      <c r="C60" s="12">
        <v>2019</v>
      </c>
      <c r="D60">
        <v>50</v>
      </c>
      <c r="E60" s="1">
        <v>12499385782</v>
      </c>
      <c r="F60" s="14">
        <f t="shared" si="8"/>
        <v>61.907084999034716</v>
      </c>
      <c r="G60" s="3">
        <v>-15.02</v>
      </c>
      <c r="H60" s="1">
        <v>0</v>
      </c>
      <c r="I60" s="6">
        <v>-187289498478</v>
      </c>
      <c r="J60" s="6">
        <v>773800538042</v>
      </c>
      <c r="K60" s="1">
        <v>0</v>
      </c>
      <c r="L60" s="18">
        <f t="shared" si="1"/>
        <v>0.80766199863520671</v>
      </c>
      <c r="M60" s="19">
        <f t="shared" si="2"/>
        <v>-3.3369158131063719</v>
      </c>
      <c r="N60" s="19">
        <f t="shared" si="3"/>
        <v>0</v>
      </c>
      <c r="O60" s="21">
        <f t="shared" si="4"/>
        <v>-0.24203847021341096</v>
      </c>
      <c r="P60" s="21">
        <f t="shared" si="5"/>
        <v>0</v>
      </c>
      <c r="Q60" s="19">
        <f t="shared" si="6"/>
        <v>-14.983896148537966</v>
      </c>
      <c r="R60" s="21">
        <f t="shared" si="7"/>
        <v>0</v>
      </c>
    </row>
    <row r="61" spans="1:18">
      <c r="C61" s="12">
        <v>2020</v>
      </c>
      <c r="D61">
        <v>50</v>
      </c>
      <c r="E61" s="1">
        <v>12499385782</v>
      </c>
      <c r="F61" s="14">
        <f t="shared" si="8"/>
        <v>35.778686068159956</v>
      </c>
      <c r="G61" s="3">
        <v>-25.83</v>
      </c>
      <c r="H61" s="1">
        <v>0</v>
      </c>
      <c r="I61" s="6">
        <v>-322104973315</v>
      </c>
      <c r="J61" s="6">
        <v>447211599939</v>
      </c>
      <c r="K61" s="1">
        <v>0</v>
      </c>
      <c r="L61" s="18">
        <f t="shared" si="1"/>
        <v>1.3974800501267102</v>
      </c>
      <c r="M61" s="19">
        <f t="shared" si="2"/>
        <v>-1.940265878753807</v>
      </c>
      <c r="N61" s="19">
        <f t="shared" si="3"/>
        <v>0</v>
      </c>
      <c r="O61" s="21">
        <f t="shared" si="4"/>
        <v>-0.72025183013798244</v>
      </c>
      <c r="P61" s="21">
        <f t="shared" si="5"/>
        <v>0</v>
      </c>
      <c r="Q61" s="19">
        <f t="shared" si="6"/>
        <v>-25.769664120524542</v>
      </c>
      <c r="R61" s="21">
        <f t="shared" si="7"/>
        <v>0</v>
      </c>
    </row>
    <row r="62" spans="1:18">
      <c r="C62" s="12">
        <v>2021</v>
      </c>
      <c r="D62">
        <v>0</v>
      </c>
      <c r="E62" s="1">
        <v>12499385782</v>
      </c>
      <c r="F62" s="14">
        <f t="shared" si="8"/>
        <v>16.958043488284424</v>
      </c>
      <c r="G62" s="3">
        <v>-18.95</v>
      </c>
      <c r="H62" s="1">
        <v>0</v>
      </c>
      <c r="I62" s="6">
        <v>-236630325152</v>
      </c>
      <c r="J62" s="6">
        <v>211965127668</v>
      </c>
      <c r="K62" s="1">
        <v>0</v>
      </c>
      <c r="L62" s="18">
        <f t="shared" si="1"/>
        <v>0</v>
      </c>
      <c r="M62" s="19">
        <f t="shared" si="2"/>
        <v>0</v>
      </c>
      <c r="N62" s="19">
        <f t="shared" si="3"/>
        <v>0</v>
      </c>
      <c r="O62" s="21">
        <f t="shared" si="4"/>
        <v>-1.1163644121812009</v>
      </c>
      <c r="P62" s="21">
        <f t="shared" si="5"/>
        <v>0</v>
      </c>
      <c r="Q62" s="19">
        <f t="shared" si="6"/>
        <v>-18.931356250541878</v>
      </c>
      <c r="R62" s="21">
        <f t="shared" si="7"/>
        <v>0</v>
      </c>
    </row>
    <row r="63" spans="1:18">
      <c r="A63" s="12">
        <v>16</v>
      </c>
      <c r="B63" t="s">
        <v>14</v>
      </c>
      <c r="C63" s="12">
        <v>2018</v>
      </c>
      <c r="D63">
        <v>755</v>
      </c>
      <c r="E63" s="1">
        <v>7447753454</v>
      </c>
      <c r="F63" s="14">
        <f t="shared" si="8"/>
        <v>825.53108638389142</v>
      </c>
      <c r="G63" s="3">
        <v>18</v>
      </c>
      <c r="H63" s="1">
        <v>175846000000</v>
      </c>
      <c r="I63" s="6">
        <v>132285000000</v>
      </c>
      <c r="J63" s="6">
        <v>6148352000000</v>
      </c>
      <c r="K63" s="1">
        <v>0</v>
      </c>
      <c r="L63" s="18">
        <f t="shared" si="1"/>
        <v>0.91456277353183424</v>
      </c>
      <c r="M63" s="19">
        <f t="shared" si="2"/>
        <v>42.507116133877616</v>
      </c>
      <c r="N63" s="19">
        <f t="shared" si="3"/>
        <v>1.3292965944740522</v>
      </c>
      <c r="O63" s="21">
        <f t="shared" si="4"/>
        <v>2.1515521557646668E-2</v>
      </c>
      <c r="P63" s="21">
        <f t="shared" si="5"/>
        <v>0</v>
      </c>
      <c r="Q63" s="19">
        <f t="shared" si="6"/>
        <v>17.761731885600089</v>
      </c>
      <c r="R63" s="21">
        <f t="shared" si="7"/>
        <v>23.610609707489385</v>
      </c>
    </row>
    <row r="64" spans="1:18">
      <c r="C64" s="12">
        <v>2019</v>
      </c>
      <c r="D64">
        <v>825</v>
      </c>
      <c r="E64" s="1">
        <v>7447753454</v>
      </c>
      <c r="F64" s="14">
        <f t="shared" si="8"/>
        <v>825.53108638389142</v>
      </c>
      <c r="G64" s="3">
        <v>-82</v>
      </c>
      <c r="H64" s="1">
        <v>185976000000</v>
      </c>
      <c r="I64" s="6">
        <v>-611284000000</v>
      </c>
      <c r="J64" s="6">
        <v>6148352000000</v>
      </c>
      <c r="K64" s="1">
        <v>0</v>
      </c>
      <c r="L64" s="18">
        <f t="shared" si="1"/>
        <v>0.99935667306458709</v>
      </c>
      <c r="M64" s="19">
        <f t="shared" si="2"/>
        <v>-10.051623467242722</v>
      </c>
      <c r="N64" s="19">
        <f t="shared" si="3"/>
        <v>-0.30423829185779439</v>
      </c>
      <c r="O64" s="21">
        <f t="shared" si="4"/>
        <v>-9.9422414331515177E-2</v>
      </c>
      <c r="P64" s="21">
        <f t="shared" si="5"/>
        <v>0</v>
      </c>
      <c r="Q64" s="19">
        <f t="shared" si="6"/>
        <v>-82.076293714005104</v>
      </c>
      <c r="R64" s="21">
        <f t="shared" si="7"/>
        <v>24.97075140156754</v>
      </c>
    </row>
    <row r="65" spans="1:18">
      <c r="C65" s="12">
        <v>2020</v>
      </c>
      <c r="D65">
        <v>1485</v>
      </c>
      <c r="E65" s="1">
        <v>7447753454</v>
      </c>
      <c r="F65" s="14">
        <f t="shared" si="8"/>
        <v>663.30552300261468</v>
      </c>
      <c r="G65" s="3">
        <v>-46</v>
      </c>
      <c r="H65" s="1">
        <v>248000000</v>
      </c>
      <c r="I65" s="6">
        <v>-340602000000</v>
      </c>
      <c r="J65" s="6">
        <v>4940136000000</v>
      </c>
      <c r="K65" s="1">
        <v>0</v>
      </c>
      <c r="L65" s="18">
        <f t="shared" si="1"/>
        <v>2.2387873287678719</v>
      </c>
      <c r="M65" s="19">
        <f t="shared" si="2"/>
        <v>-32.471664521024543</v>
      </c>
      <c r="N65" s="19">
        <f t="shared" si="3"/>
        <v>-7.2812255946823573E-4</v>
      </c>
      <c r="O65" s="21">
        <f t="shared" si="4"/>
        <v>-6.89458751742867E-2</v>
      </c>
      <c r="P65" s="21">
        <f t="shared" si="5"/>
        <v>0</v>
      </c>
      <c r="Q65" s="19">
        <f t="shared" si="6"/>
        <v>-45.732179791353225</v>
      </c>
      <c r="R65" s="21">
        <f t="shared" si="7"/>
        <v>3.3298631799741636E-2</v>
      </c>
    </row>
    <row r="66" spans="1:18">
      <c r="C66" s="12">
        <v>2021</v>
      </c>
      <c r="D66">
        <v>1455</v>
      </c>
      <c r="E66" s="1">
        <v>7447753454</v>
      </c>
      <c r="F66" s="14">
        <f t="shared" si="8"/>
        <v>847.02320491179887</v>
      </c>
      <c r="G66" s="3">
        <v>175</v>
      </c>
      <c r="H66" s="1">
        <v>248000000</v>
      </c>
      <c r="I66" s="6">
        <v>1302843000000</v>
      </c>
      <c r="J66" s="6">
        <v>6308420000000</v>
      </c>
      <c r="K66" s="1">
        <v>0</v>
      </c>
      <c r="L66" s="18">
        <f t="shared" si="1"/>
        <v>1.717780565588531</v>
      </c>
      <c r="M66" s="19">
        <f t="shared" si="2"/>
        <v>8.3175649526228419</v>
      </c>
      <c r="N66" s="19">
        <f t="shared" si="3"/>
        <v>1.9035294352427731E-4</v>
      </c>
      <c r="O66" s="21">
        <f t="shared" si="4"/>
        <v>0.20652445461779653</v>
      </c>
      <c r="P66" s="21">
        <f t="shared" si="5"/>
        <v>0</v>
      </c>
      <c r="Q66" s="19">
        <f t="shared" si="6"/>
        <v>174.93100544302737</v>
      </c>
      <c r="R66" s="21">
        <f t="shared" si="7"/>
        <v>3.3298631799741636E-2</v>
      </c>
    </row>
    <row r="67" spans="1:18">
      <c r="A67" s="12">
        <v>17</v>
      </c>
      <c r="B67" t="s">
        <v>15</v>
      </c>
      <c r="C67" s="12">
        <v>2018</v>
      </c>
      <c r="D67">
        <v>320</v>
      </c>
      <c r="E67" s="1">
        <v>5050000000</v>
      </c>
      <c r="F67" s="14">
        <f t="shared" ref="F67:F78" si="9">J67/E67</f>
        <v>116.46298548475248</v>
      </c>
      <c r="G67" s="3">
        <v>21.81</v>
      </c>
      <c r="H67" s="1">
        <v>10000000000</v>
      </c>
      <c r="I67" s="6">
        <v>110152209336</v>
      </c>
      <c r="J67" s="6">
        <v>588138076698</v>
      </c>
      <c r="K67" s="1">
        <f>764000000+658800000</f>
        <v>1422800000</v>
      </c>
      <c r="L67" s="18">
        <f t="shared" si="1"/>
        <v>2.7476541037314806</v>
      </c>
      <c r="M67" s="19">
        <f t="shared" si="2"/>
        <v>14.670609057605693</v>
      </c>
      <c r="N67" s="19">
        <f t="shared" si="3"/>
        <v>9.0783471891124345E-2</v>
      </c>
      <c r="O67" s="21">
        <f t="shared" si="4"/>
        <v>0.18728970916902815</v>
      </c>
      <c r="P67" s="21">
        <f t="shared" si="5"/>
        <v>0.28174257425742572</v>
      </c>
      <c r="Q67" s="19">
        <f t="shared" si="6"/>
        <v>21.812318680396039</v>
      </c>
      <c r="R67" s="21">
        <f t="shared" si="7"/>
        <v>1.9801980198019802</v>
      </c>
    </row>
    <row r="68" spans="1:18">
      <c r="C68" s="12">
        <v>2019</v>
      </c>
      <c r="D68">
        <v>394</v>
      </c>
      <c r="E68" s="1">
        <v>25250000000</v>
      </c>
      <c r="F68" s="14">
        <f t="shared" si="9"/>
        <v>30.92902921481188</v>
      </c>
      <c r="G68" s="3">
        <v>8.98</v>
      </c>
      <c r="H68" s="1">
        <v>0</v>
      </c>
      <c r="I68" s="6">
        <v>178831833792</v>
      </c>
      <c r="J68" s="6">
        <v>780957987674</v>
      </c>
      <c r="K68" s="1">
        <f>3720000000+3194000000</f>
        <v>6914000000</v>
      </c>
      <c r="L68" s="18">
        <f t="shared" ref="L68:L78" si="10">D68/F68</f>
        <v>12.738841470372236</v>
      </c>
      <c r="M68" s="19">
        <f t="shared" ref="M68:M78" si="11">D68/Q68</f>
        <v>55.630475788617922</v>
      </c>
      <c r="N68" s="19">
        <f t="shared" ref="N68:N78" si="12">R68/Q68</f>
        <v>0</v>
      </c>
      <c r="O68" s="21">
        <f t="shared" ref="O68:O78" si="13">(I68/J68)*100%</f>
        <v>0.22899033829544599</v>
      </c>
      <c r="P68" s="21">
        <f t="shared" ref="P68:P78" si="14">(K68/E68)*100%</f>
        <v>0.27382178217821784</v>
      </c>
      <c r="Q68" s="19">
        <f t="shared" ref="Q68:Q78" si="15">I68/E68</f>
        <v>7.0824488630495051</v>
      </c>
      <c r="R68" s="21">
        <f t="shared" ref="R68:R78" si="16">H68/E68</f>
        <v>0</v>
      </c>
    </row>
    <row r="69" spans="1:18">
      <c r="C69" s="12">
        <v>2020</v>
      </c>
      <c r="D69">
        <v>190</v>
      </c>
      <c r="E69" s="1">
        <v>25250000000</v>
      </c>
      <c r="F69" s="14">
        <f t="shared" si="9"/>
        <v>32.069798061227722</v>
      </c>
      <c r="G69" s="3">
        <v>1.23</v>
      </c>
      <c r="H69" s="1">
        <v>0</v>
      </c>
      <c r="I69" s="6">
        <v>29122291312</v>
      </c>
      <c r="J69" s="6">
        <v>809762401046</v>
      </c>
      <c r="K69" s="1">
        <f>3720000000+3194000000</f>
        <v>6914000000</v>
      </c>
      <c r="L69" s="18">
        <f t="shared" si="10"/>
        <v>5.9245773745519577</v>
      </c>
      <c r="M69" s="19">
        <f t="shared" si="11"/>
        <v>164.73635087988987</v>
      </c>
      <c r="N69" s="19">
        <f t="shared" si="12"/>
        <v>0</v>
      </c>
      <c r="O69" s="21">
        <f t="shared" si="13"/>
        <v>3.5963995456422357E-2</v>
      </c>
      <c r="P69" s="21">
        <f t="shared" si="14"/>
        <v>0.27382178217821784</v>
      </c>
      <c r="Q69" s="19">
        <f t="shared" si="15"/>
        <v>1.1533580717623761</v>
      </c>
      <c r="R69" s="21">
        <f t="shared" si="16"/>
        <v>0</v>
      </c>
    </row>
    <row r="70" spans="1:18">
      <c r="C70" s="12">
        <v>2021</v>
      </c>
      <c r="D70">
        <v>105</v>
      </c>
      <c r="E70" s="1">
        <v>25250000000</v>
      </c>
      <c r="F70" s="14">
        <f t="shared" si="9"/>
        <v>35.139436635722774</v>
      </c>
      <c r="G70" s="3">
        <v>3.17</v>
      </c>
      <c r="H70" s="1">
        <v>0</v>
      </c>
      <c r="I70" s="6">
        <v>77195656470</v>
      </c>
      <c r="J70" s="6">
        <v>887270775052</v>
      </c>
      <c r="K70" s="1">
        <f>3639992000+3113992000</f>
        <v>6753984000</v>
      </c>
      <c r="L70" s="18">
        <f t="shared" si="10"/>
        <v>2.9880957138981827</v>
      </c>
      <c r="M70" s="19">
        <f t="shared" si="11"/>
        <v>34.344548919411501</v>
      </c>
      <c r="N70" s="19">
        <f t="shared" si="12"/>
        <v>0</v>
      </c>
      <c r="O70" s="21">
        <f t="shared" si="13"/>
        <v>8.7003492778713262E-2</v>
      </c>
      <c r="P70" s="21">
        <f t="shared" si="14"/>
        <v>0.26748451485148517</v>
      </c>
      <c r="Q70" s="19">
        <f t="shared" si="15"/>
        <v>3.0572537215841584</v>
      </c>
      <c r="R70" s="21">
        <f t="shared" si="16"/>
        <v>0</v>
      </c>
    </row>
    <row r="71" spans="1:18" ht="15.75" customHeight="1">
      <c r="A71" s="12">
        <v>18</v>
      </c>
      <c r="B71" t="s">
        <v>16</v>
      </c>
      <c r="C71" s="12">
        <v>2018</v>
      </c>
      <c r="D71">
        <v>119</v>
      </c>
      <c r="E71" s="1">
        <v>459083982100</v>
      </c>
      <c r="F71" s="14">
        <f t="shared" si="9"/>
        <v>0.70605290616607641</v>
      </c>
      <c r="G71" s="3">
        <v>3.71</v>
      </c>
      <c r="H71" s="1">
        <v>0</v>
      </c>
      <c r="I71" s="6">
        <v>4571916506</v>
      </c>
      <c r="J71" s="6">
        <v>324137579736</v>
      </c>
      <c r="K71" s="1">
        <f>52996499500+14883637500+6300000000+2023800000</f>
        <v>76203937000</v>
      </c>
      <c r="L71" s="18">
        <f>D71/F71</f>
        <v>168.54261056183381</v>
      </c>
      <c r="M71" s="19">
        <f t="shared" si="11"/>
        <v>11949.25449714676</v>
      </c>
      <c r="N71" s="19">
        <f t="shared" si="12"/>
        <v>0</v>
      </c>
      <c r="O71" s="21">
        <f t="shared" si="13"/>
        <v>1.4104864081862041E-2</v>
      </c>
      <c r="P71" s="21">
        <f t="shared" si="14"/>
        <v>0.16599127822194604</v>
      </c>
      <c r="Q71" s="19">
        <f t="shared" si="15"/>
        <v>9.9587802760762022E-3</v>
      </c>
      <c r="R71" s="21">
        <f t="shared" si="16"/>
        <v>0</v>
      </c>
    </row>
    <row r="72" spans="1:18">
      <c r="C72" s="12">
        <v>2019</v>
      </c>
      <c r="D72">
        <v>70</v>
      </c>
      <c r="E72" s="1">
        <v>459083982100</v>
      </c>
      <c r="F72" s="14">
        <f t="shared" si="9"/>
        <v>0.6474287767706457</v>
      </c>
      <c r="G72" s="3">
        <v>-20.72</v>
      </c>
      <c r="H72" s="1">
        <v>0</v>
      </c>
      <c r="I72" s="6">
        <v>-25506915178</v>
      </c>
      <c r="J72" s="6">
        <v>297224180966</v>
      </c>
      <c r="K72" s="1">
        <f>52996499500+14883637500+6300000000+2023800000</f>
        <v>76203937000</v>
      </c>
      <c r="L72" s="18">
        <f t="shared" si="10"/>
        <v>108.12000101255583</v>
      </c>
      <c r="M72" s="19">
        <f t="shared" si="11"/>
        <v>-1259.8888780842285</v>
      </c>
      <c r="N72" s="19">
        <f t="shared" si="12"/>
        <v>0</v>
      </c>
      <c r="O72" s="21">
        <f t="shared" si="13"/>
        <v>-8.5817092993916877E-2</v>
      </c>
      <c r="P72" s="21">
        <f t="shared" si="14"/>
        <v>0.16599127822194604</v>
      </c>
      <c r="Q72" s="19">
        <f t="shared" si="15"/>
        <v>-5.5560455543064352E-2</v>
      </c>
      <c r="R72" s="21">
        <f t="shared" si="16"/>
        <v>0</v>
      </c>
    </row>
    <row r="73" spans="1:18">
      <c r="C73" s="12">
        <v>2020</v>
      </c>
      <c r="D73">
        <v>55</v>
      </c>
      <c r="E73" s="1">
        <v>459083982100</v>
      </c>
      <c r="F73" s="14">
        <f t="shared" si="9"/>
        <v>0.50024209918736784</v>
      </c>
      <c r="G73" s="3">
        <v>-33.69</v>
      </c>
      <c r="H73" s="1">
        <v>0</v>
      </c>
      <c r="I73" s="6">
        <v>-41471483125</v>
      </c>
      <c r="J73" s="6">
        <v>229653134909</v>
      </c>
      <c r="K73" s="1">
        <f>52996499500+14883637500+6300000000+2023800000</f>
        <v>76203937000</v>
      </c>
      <c r="L73" s="18">
        <f t="shared" si="10"/>
        <v>109.94676395558525</v>
      </c>
      <c r="M73" s="19">
        <f t="shared" si="11"/>
        <v>-608.84292320567931</v>
      </c>
      <c r="N73" s="19">
        <f t="shared" si="12"/>
        <v>0</v>
      </c>
      <c r="O73" s="21">
        <f t="shared" si="13"/>
        <v>-0.18058313526367958</v>
      </c>
      <c r="P73" s="21">
        <f t="shared" si="14"/>
        <v>0.16599127822194604</v>
      </c>
      <c r="Q73" s="19">
        <f t="shared" si="15"/>
        <v>-9.0335286662139455E-2</v>
      </c>
      <c r="R73" s="21">
        <f t="shared" si="16"/>
        <v>0</v>
      </c>
    </row>
    <row r="74" spans="1:18">
      <c r="C74" s="12">
        <v>2021</v>
      </c>
      <c r="D74">
        <v>50</v>
      </c>
      <c r="E74" s="1">
        <v>459083982100</v>
      </c>
      <c r="F74" s="14">
        <f t="shared" si="9"/>
        <v>0.44556388881031272</v>
      </c>
      <c r="G74" s="3">
        <v>-17.8</v>
      </c>
      <c r="H74" s="1">
        <v>0</v>
      </c>
      <c r="I74" s="6">
        <v>-21904831658</v>
      </c>
      <c r="J74" s="6">
        <v>204551244355</v>
      </c>
      <c r="K74" s="1">
        <f>52996499500+14883637500+6300000000+2023800000</f>
        <v>76203937000</v>
      </c>
      <c r="L74" s="18">
        <f t="shared" si="10"/>
        <v>112.21735256307139</v>
      </c>
      <c r="M74" s="19">
        <f t="shared" si="11"/>
        <v>-1047.9057526386766</v>
      </c>
      <c r="N74" s="19">
        <f t="shared" si="12"/>
        <v>0</v>
      </c>
      <c r="O74" s="21">
        <f t="shared" si="13"/>
        <v>-0.10708725692220197</v>
      </c>
      <c r="P74" s="21">
        <f t="shared" si="14"/>
        <v>0.16599127822194604</v>
      </c>
      <c r="Q74" s="19">
        <f t="shared" si="15"/>
        <v>-4.771421463628539E-2</v>
      </c>
      <c r="R74" s="21">
        <f t="shared" si="16"/>
        <v>0</v>
      </c>
    </row>
    <row r="75" spans="1:18">
      <c r="A75" s="12">
        <v>19</v>
      </c>
      <c r="B75" t="s">
        <v>33</v>
      </c>
      <c r="C75" s="12">
        <v>2018</v>
      </c>
      <c r="D75">
        <v>0</v>
      </c>
      <c r="E75" s="5">
        <v>2475720000</v>
      </c>
      <c r="F75" s="14">
        <f t="shared" si="9"/>
        <v>64.43645457806214</v>
      </c>
      <c r="G75" s="2">
        <v>384.55</v>
      </c>
      <c r="H75" s="1">
        <v>0</v>
      </c>
      <c r="I75" s="5">
        <v>26918186079</v>
      </c>
      <c r="J75" s="5">
        <v>159526619328</v>
      </c>
      <c r="K75" s="1">
        <v>0</v>
      </c>
      <c r="L75" s="18">
        <f t="shared" si="10"/>
        <v>0</v>
      </c>
      <c r="M75" s="19">
        <f t="shared" si="11"/>
        <v>0</v>
      </c>
      <c r="N75" s="19">
        <f t="shared" si="12"/>
        <v>0</v>
      </c>
      <c r="O75" s="21">
        <f t="shared" si="13"/>
        <v>0.16873789585958673</v>
      </c>
      <c r="P75" s="21">
        <f t="shared" si="14"/>
        <v>0</v>
      </c>
      <c r="Q75" s="19">
        <f t="shared" si="15"/>
        <v>10.872871762154039</v>
      </c>
      <c r="R75" s="21">
        <f t="shared" si="16"/>
        <v>0</v>
      </c>
    </row>
    <row r="76" spans="1:18">
      <c r="C76" s="12">
        <v>2019</v>
      </c>
      <c r="D76">
        <v>250</v>
      </c>
      <c r="E76" s="5">
        <v>2475720000</v>
      </c>
      <c r="F76" s="14">
        <f t="shared" si="9"/>
        <v>239.00184303758098</v>
      </c>
      <c r="G76" s="2">
        <v>6.89</v>
      </c>
      <c r="H76" s="5">
        <v>73972000000</v>
      </c>
      <c r="I76" s="5">
        <v>17056865193</v>
      </c>
      <c r="J76" s="5">
        <v>591701642845</v>
      </c>
      <c r="K76" s="1">
        <v>0</v>
      </c>
      <c r="L76" s="18">
        <f t="shared" si="10"/>
        <v>1.0460170382899083</v>
      </c>
      <c r="M76" s="19">
        <f t="shared" si="11"/>
        <v>36.286269076805738</v>
      </c>
      <c r="N76" s="19">
        <f t="shared" si="12"/>
        <v>4.3367875141768444</v>
      </c>
      <c r="O76" s="21">
        <f t="shared" si="13"/>
        <v>2.8826800464821684E-2</v>
      </c>
      <c r="P76" s="21">
        <f t="shared" si="14"/>
        <v>0</v>
      </c>
      <c r="Q76" s="19">
        <f t="shared" si="15"/>
        <v>6.8896584399689784</v>
      </c>
      <c r="R76" s="21">
        <f t="shared" si="16"/>
        <v>29.878984699400579</v>
      </c>
    </row>
    <row r="77" spans="1:18">
      <c r="C77" s="12">
        <v>2020</v>
      </c>
      <c r="D77">
        <v>70</v>
      </c>
      <c r="E77" s="5">
        <v>2475720000</v>
      </c>
      <c r="F77" s="14">
        <f t="shared" si="9"/>
        <v>239.91281237821724</v>
      </c>
      <c r="G77" s="2">
        <v>0.57999999999999996</v>
      </c>
      <c r="H77" s="1">
        <v>0</v>
      </c>
      <c r="I77" s="5">
        <v>1432816106</v>
      </c>
      <c r="J77" s="5">
        <v>593956947861</v>
      </c>
      <c r="K77" s="1">
        <v>0</v>
      </c>
      <c r="L77" s="18">
        <f t="shared" si="10"/>
        <v>0.29177266235221549</v>
      </c>
      <c r="M77" s="19">
        <f t="shared" si="11"/>
        <v>120.95090170629337</v>
      </c>
      <c r="N77" s="19">
        <f t="shared" si="12"/>
        <v>0</v>
      </c>
      <c r="O77" s="21">
        <f t="shared" si="13"/>
        <v>2.4123231677985403E-3</v>
      </c>
      <c r="P77" s="21">
        <f t="shared" si="14"/>
        <v>0</v>
      </c>
      <c r="Q77" s="19">
        <f t="shared" si="15"/>
        <v>0.57874723555167784</v>
      </c>
      <c r="R77" s="21">
        <f t="shared" si="16"/>
        <v>0</v>
      </c>
    </row>
    <row r="78" spans="1:18">
      <c r="C78" s="12">
        <v>2021</v>
      </c>
      <c r="D78">
        <v>60</v>
      </c>
      <c r="E78" s="5">
        <v>2475720000</v>
      </c>
      <c r="F78" s="14">
        <f t="shared" si="9"/>
        <v>226.35062817402616</v>
      </c>
      <c r="G78" s="2">
        <v>-13.68</v>
      </c>
      <c r="H78" s="1">
        <v>0</v>
      </c>
      <c r="I78" s="5">
        <v>-33855579284</v>
      </c>
      <c r="J78" s="5">
        <v>560380777183</v>
      </c>
      <c r="K78" s="1">
        <v>0</v>
      </c>
      <c r="L78" s="18">
        <f t="shared" si="10"/>
        <v>0.26507547376396029</v>
      </c>
      <c r="M78" s="19">
        <f t="shared" si="11"/>
        <v>-4.3875545225185641</v>
      </c>
      <c r="N78" s="19">
        <f t="shared" si="12"/>
        <v>0</v>
      </c>
      <c r="O78" s="21">
        <f t="shared" si="13"/>
        <v>-6.0415311628264502E-2</v>
      </c>
      <c r="P78" s="21">
        <f t="shared" si="14"/>
        <v>0</v>
      </c>
      <c r="Q78" s="19">
        <f t="shared" si="15"/>
        <v>-13.675043738387217</v>
      </c>
      <c r="R78" s="21">
        <f t="shared" si="16"/>
        <v>0</v>
      </c>
    </row>
    <row r="79" spans="1:18">
      <c r="H79" s="5"/>
    </row>
  </sheetData>
  <mergeCells count="18">
    <mergeCell ref="L1:L2"/>
    <mergeCell ref="Q1:Q2"/>
    <mergeCell ref="F1:F2"/>
    <mergeCell ref="A1:A2"/>
    <mergeCell ref="B1:B2"/>
    <mergeCell ref="C1:C2"/>
    <mergeCell ref="D1:D2"/>
    <mergeCell ref="E1:E2"/>
    <mergeCell ref="G1:G2"/>
    <mergeCell ref="H1:H2"/>
    <mergeCell ref="I1:I2"/>
    <mergeCell ref="J1:J2"/>
    <mergeCell ref="K1:K2"/>
    <mergeCell ref="R1:R2"/>
    <mergeCell ref="M1:M2"/>
    <mergeCell ref="N1:N2"/>
    <mergeCell ref="O1:O2"/>
    <mergeCell ref="P1:P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7"/>
  <sheetViews>
    <sheetView topLeftCell="A5" workbookViewId="0">
      <selection activeCell="A2" sqref="A2:D77"/>
    </sheetView>
  </sheetViews>
  <sheetFormatPr defaultRowHeight="15"/>
  <cols>
    <col min="1" max="1" width="9" customWidth="1"/>
    <col min="4" max="4" width="12.28515625" bestFit="1" customWidth="1"/>
  </cols>
  <sheetData>
    <row r="1" spans="1:5">
      <c r="A1" t="s">
        <v>41</v>
      </c>
      <c r="B1" t="s">
        <v>42</v>
      </c>
      <c r="C1" t="s">
        <v>43</v>
      </c>
      <c r="D1" t="s">
        <v>44</v>
      </c>
      <c r="E1" t="s">
        <v>45</v>
      </c>
    </row>
    <row r="2" spans="1:5">
      <c r="A2" s="22">
        <f>RUPIAH!L3</f>
        <v>17.602841413376453</v>
      </c>
      <c r="B2" s="5">
        <f>RUPIAH!M3</f>
        <v>150.66314893491833</v>
      </c>
      <c r="C2" s="19">
        <f>RUPIAH!N3</f>
        <v>0</v>
      </c>
      <c r="D2" s="20">
        <f>RUPIAH!O3</f>
        <v>0.11683574608533052</v>
      </c>
    </row>
    <row r="3" spans="1:5">
      <c r="A3" s="22">
        <f>RUPIAH!L4</f>
        <v>1.2429264649560412</v>
      </c>
      <c r="B3" s="5">
        <f>RUPIAH!M4</f>
        <v>87.654956636190192</v>
      </c>
      <c r="C3" s="19">
        <f>RUPIAH!N4</f>
        <v>0</v>
      </c>
      <c r="D3" s="20">
        <f>RUPIAH!O4</f>
        <v>1.4179762476123032E-2</v>
      </c>
    </row>
    <row r="4" spans="1:5">
      <c r="A4" s="22">
        <f>RUPIAH!L5</f>
        <v>2.4034310263668317</v>
      </c>
      <c r="B4" s="5">
        <f>RUPIAH!M5</f>
        <v>-1.9757511300740456</v>
      </c>
      <c r="C4" s="19">
        <f>RUPIAH!N5</f>
        <v>0</v>
      </c>
      <c r="D4" s="20">
        <f>RUPIAH!O5</f>
        <v>-1.2164644573817138</v>
      </c>
    </row>
    <row r="5" spans="1:5">
      <c r="A5" s="22">
        <f>RUPIAH!L6</f>
        <v>-1.2741259912902307</v>
      </c>
      <c r="B5" s="5">
        <f>RUPIAH!M6</f>
        <v>-0.6010961011314937</v>
      </c>
      <c r="C5" s="19">
        <f>RUPIAH!N6</f>
        <v>0</v>
      </c>
      <c r="D5" s="20">
        <f>RUPIAH!O6</f>
        <v>2.119671029128015</v>
      </c>
    </row>
    <row r="6" spans="1:5">
      <c r="A6" s="22">
        <f>RUPIAH!L7</f>
        <v>35.143886118054681</v>
      </c>
      <c r="B6" s="5">
        <f>RUPIAH!M7</f>
        <v>-3862.8562018387702</v>
      </c>
      <c r="C6" s="19">
        <f>RUPIAH!N7</f>
        <v>0</v>
      </c>
      <c r="D6" s="20">
        <f>RUPIAH!O7</f>
        <v>-9.0979017291209878E-3</v>
      </c>
    </row>
    <row r="7" spans="1:5">
      <c r="A7" s="22">
        <f>RUPIAH!L8</f>
        <v>1.415977070824938</v>
      </c>
      <c r="B7" s="5">
        <f>RUPIAH!M8</f>
        <v>45.635167668041824</v>
      </c>
      <c r="C7" s="19">
        <f>RUPIAH!N8</f>
        <v>0</v>
      </c>
      <c r="D7" s="20">
        <f>RUPIAH!O8</f>
        <v>3.1028199153885053E-2</v>
      </c>
    </row>
    <row r="8" spans="1:5">
      <c r="A8" s="22">
        <f>RUPIAH!L9</f>
        <v>5.5177605783752055</v>
      </c>
      <c r="B8" s="5">
        <f>RUPIAH!M9</f>
        <v>141.01527238276117</v>
      </c>
      <c r="C8" s="19">
        <f>RUPIAH!N9</f>
        <v>0</v>
      </c>
      <c r="D8" s="20">
        <f>RUPIAH!O9</f>
        <v>3.9128815518635555E-2</v>
      </c>
    </row>
    <row r="9" spans="1:5">
      <c r="A9" s="22">
        <f>RUPIAH!L10</f>
        <v>2.1981316045996713</v>
      </c>
      <c r="B9" s="5">
        <f>RUPIAH!M10</f>
        <v>-14.723666308098569</v>
      </c>
      <c r="C9" s="19">
        <f>RUPIAH!N10</f>
        <v>0</v>
      </c>
      <c r="D9" s="20">
        <f>RUPIAH!O10</f>
        <v>-0.14929240846694658</v>
      </c>
    </row>
    <row r="10" spans="1:5">
      <c r="A10" s="22">
        <f>RUPIAH!L11</f>
        <v>11.335266913959011</v>
      </c>
      <c r="B10" s="5">
        <f>RUPIAH!M11</f>
        <v>-164.49734702334217</v>
      </c>
      <c r="C10" s="19">
        <f>RUPIAH!N11</f>
        <v>0</v>
      </c>
      <c r="D10" s="20">
        <f>RUPIAH!O11</f>
        <v>-6.890850897644285E-2</v>
      </c>
    </row>
    <row r="11" spans="1:5">
      <c r="A11" s="22">
        <f>RUPIAH!L12</f>
        <v>27.637753086966029</v>
      </c>
      <c r="B11" s="5">
        <f>RUPIAH!M12</f>
        <v>-9.5446599459405892</v>
      </c>
      <c r="C11" s="19">
        <f>RUPIAH!N12</f>
        <v>0</v>
      </c>
      <c r="D11" s="20">
        <f>RUPIAH!O12</f>
        <v>-2.8956246994132631</v>
      </c>
    </row>
    <row r="12" spans="1:5">
      <c r="A12" s="22">
        <f>RUPIAH!L13</f>
        <v>8.0214890740758023</v>
      </c>
      <c r="B12" s="5">
        <f>RUPIAH!M13</f>
        <v>12556.679455877225</v>
      </c>
      <c r="C12" s="19">
        <f>RUPIAH!N13</f>
        <v>0</v>
      </c>
      <c r="D12" s="20">
        <f>RUPIAH!O13</f>
        <v>6.3882247709375907E-4</v>
      </c>
    </row>
    <row r="13" spans="1:5">
      <c r="A13" s="22">
        <f>RUPIAH!L14</f>
        <v>29.391177503292951</v>
      </c>
      <c r="B13" s="5">
        <f>RUPIAH!M14</f>
        <v>-1339.7449699753583</v>
      </c>
      <c r="C13" s="19">
        <f>RUPIAH!N14</f>
        <v>0</v>
      </c>
      <c r="D13" s="20">
        <f>RUPIAH!O14</f>
        <v>-2.1937889793931107E-2</v>
      </c>
    </row>
    <row r="14" spans="1:5">
      <c r="A14" s="22">
        <f>RUPIAH!L15</f>
        <v>2.7857690595448124</v>
      </c>
      <c r="B14" s="5">
        <f>RUPIAH!M15</f>
        <v>535.83788346089216</v>
      </c>
      <c r="C14" s="19">
        <f>RUPIAH!N15</f>
        <v>39.692004010292159</v>
      </c>
      <c r="D14" s="20">
        <f>RUPIAH!O15</f>
        <v>5.198902775503611E-3</v>
      </c>
    </row>
    <row r="15" spans="1:5">
      <c r="A15" s="22">
        <f>RUPIAH!L16</f>
        <v>1.6157329090010404</v>
      </c>
      <c r="B15" s="5">
        <f>RUPIAH!M16</f>
        <v>4774.8290832051525</v>
      </c>
      <c r="C15" s="19">
        <f>RUPIAH!N16</f>
        <v>604.41909736116008</v>
      </c>
      <c r="D15" s="20">
        <f>RUPIAH!O16</f>
        <v>3.3838549628596612E-4</v>
      </c>
    </row>
    <row r="16" spans="1:5">
      <c r="A16" s="22">
        <f>RUPIAH!L17</f>
        <v>1.8552953819354827</v>
      </c>
      <c r="B16" s="5">
        <f>RUPIAH!M17</f>
        <v>-1343.811758918112</v>
      </c>
      <c r="C16" s="19">
        <f>RUPIAH!N17</f>
        <v>-156.12347275978283</v>
      </c>
      <c r="D16" s="20">
        <f>RUPIAH!O17</f>
        <v>-1.3806214818578167E-3</v>
      </c>
    </row>
    <row r="17" spans="1:4">
      <c r="A17" s="22">
        <f>RUPIAH!L18</f>
        <v>1.2835281434925212</v>
      </c>
      <c r="B17" s="5">
        <f>RUPIAH!M18</f>
        <v>124.54240628312969</v>
      </c>
      <c r="C17" s="19">
        <f>RUPIAH!N18</f>
        <v>3.3421170663441426</v>
      </c>
      <c r="D17" s="20">
        <f>RUPIAH!O18</f>
        <v>1.0305952661413976E-2</v>
      </c>
    </row>
    <row r="18" spans="1:4">
      <c r="A18" s="22">
        <f>RUPIAH!L19</f>
        <v>0.90300696368493905</v>
      </c>
      <c r="B18" s="5">
        <f>RUPIAH!M19</f>
        <v>5.958533734441807</v>
      </c>
      <c r="C18" s="19">
        <f>RUPIAH!N19</f>
        <v>0</v>
      </c>
      <c r="D18" s="20">
        <f>RUPIAH!O19</f>
        <v>0.15154851913740697</v>
      </c>
    </row>
    <row r="19" spans="1:4">
      <c r="A19" s="22">
        <f>RUPIAH!L20</f>
        <v>0.66293558942697728</v>
      </c>
      <c r="B19" s="5">
        <f>RUPIAH!M20</f>
        <v>62.15093616267626</v>
      </c>
      <c r="C19" s="19">
        <f>RUPIAH!N20</f>
        <v>0</v>
      </c>
      <c r="D19" s="20">
        <f>RUPIAH!O20</f>
        <v>1.0666542297798764E-2</v>
      </c>
    </row>
    <row r="20" spans="1:4">
      <c r="A20" s="22">
        <f>RUPIAH!L21</f>
        <v>0.64723218670855176</v>
      </c>
      <c r="B20" s="5">
        <f>RUPIAH!M21</f>
        <v>15.624319934932252</v>
      </c>
      <c r="C20" s="19">
        <f>RUPIAH!N21</f>
        <v>0</v>
      </c>
      <c r="D20" s="20">
        <f>RUPIAH!O21</f>
        <v>4.142466292318394E-2</v>
      </c>
    </row>
    <row r="21" spans="1:4">
      <c r="A21" s="22">
        <f>RUPIAH!L22</f>
        <v>0.77801782712331768</v>
      </c>
      <c r="B21" s="5">
        <f>RUPIAH!M22</f>
        <v>2.5456304008613695</v>
      </c>
      <c r="C21" s="19">
        <f>RUPIAH!N22</f>
        <v>0</v>
      </c>
      <c r="D21" s="20">
        <f>RUPIAH!O22</f>
        <v>0.30562874597194406</v>
      </c>
    </row>
    <row r="22" spans="1:4">
      <c r="A22" s="22">
        <f>RUPIAH!L23</f>
        <v>0.7607672262287134</v>
      </c>
      <c r="B22" s="5">
        <f>RUPIAH!M23</f>
        <v>9.0862780295024539</v>
      </c>
      <c r="C22" s="19">
        <f>RUPIAH!N23</f>
        <v>0.1341616120673432</v>
      </c>
      <c r="D22" s="20">
        <f>RUPIAH!O23</f>
        <v>8.372704684564572E-2</v>
      </c>
    </row>
    <row r="23" spans="1:4">
      <c r="A23" s="22">
        <f>RUPIAH!L24</f>
        <v>0.62441419432113077</v>
      </c>
      <c r="B23" s="5">
        <f>RUPIAH!M24</f>
        <v>6.2650353318727436</v>
      </c>
      <c r="C23" s="19">
        <f>RUPIAH!N24</f>
        <v>0.19378248807075912</v>
      </c>
      <c r="D23" s="20">
        <f>RUPIAH!O24</f>
        <v>9.9666508047366598E-2</v>
      </c>
    </row>
    <row r="24" spans="1:4">
      <c r="A24" s="22">
        <f>RUPIAH!L25</f>
        <v>0.68674394123839266</v>
      </c>
      <c r="B24" s="5">
        <f>RUPIAH!M25</f>
        <v>10.314037376799085</v>
      </c>
      <c r="C24" s="19">
        <f>RUPIAH!N25</f>
        <v>0.2773310315755666</v>
      </c>
      <c r="D24" s="20">
        <f>RUPIAH!O25</f>
        <v>6.6583425689651768E-2</v>
      </c>
    </row>
    <row r="25" spans="1:4">
      <c r="A25" s="22">
        <f>RUPIAH!L26</f>
        <v>0.53316954877725353</v>
      </c>
      <c r="B25" s="5">
        <f>RUPIAH!M26</f>
        <v>18.505732554293903</v>
      </c>
      <c r="C25" s="19">
        <f>RUPIAH!N26</f>
        <v>0.6346139712637342</v>
      </c>
      <c r="D25" s="20">
        <f>RUPIAH!O26</f>
        <v>2.8811047993533314E-2</v>
      </c>
    </row>
    <row r="26" spans="1:4">
      <c r="A26" s="22">
        <f>RUPIAH!L27</f>
        <v>2.3344955118533659</v>
      </c>
      <c r="B26" s="5">
        <f>RUPIAH!M27</f>
        <v>23.579367363076717</v>
      </c>
      <c r="C26" s="19">
        <f>RUPIAH!N27</f>
        <v>0</v>
      </c>
      <c r="D26" s="20">
        <f>RUPIAH!O27</f>
        <v>9.9005858635078881E-2</v>
      </c>
    </row>
    <row r="27" spans="1:4">
      <c r="A27" s="22">
        <f>RUPIAH!L28</f>
        <v>-15.464098649236966</v>
      </c>
      <c r="B27" s="5">
        <f>RUPIAH!M28</f>
        <v>-2.046670789078854</v>
      </c>
      <c r="C27" s="19">
        <f>RUPIAH!N28</f>
        <v>0</v>
      </c>
      <c r="D27" s="20">
        <f>RUPIAH!O28</f>
        <v>7.5557333068680288</v>
      </c>
    </row>
    <row r="28" spans="1:4">
      <c r="A28" s="22">
        <f>RUPIAH!L29</f>
        <v>0.95814620471209944</v>
      </c>
      <c r="B28" s="5">
        <f>RUPIAH!M29</f>
        <v>7.6245748453609661</v>
      </c>
      <c r="C28" s="19">
        <f>RUPIAH!N29</f>
        <v>0</v>
      </c>
      <c r="D28" s="20">
        <f>RUPIAH!O29</f>
        <v>0.12566552550730961</v>
      </c>
    </row>
    <row r="29" spans="1:4">
      <c r="A29" s="22">
        <f>RUPIAH!L30</f>
        <v>4.0730432606582276</v>
      </c>
      <c r="B29" s="5">
        <f>RUPIAH!M30</f>
        <v>61.440279215194316</v>
      </c>
      <c r="C29" s="19">
        <f>RUPIAH!N30</f>
        <v>0</v>
      </c>
      <c r="D29" s="20">
        <f>RUPIAH!O30</f>
        <v>6.6292720552138307E-2</v>
      </c>
    </row>
    <row r="30" spans="1:4">
      <c r="A30" s="22">
        <f>RUPIAH!L31</f>
        <v>0.49315572745701985</v>
      </c>
      <c r="B30" s="5">
        <f>RUPIAH!M31</f>
        <v>7.3997176223327452</v>
      </c>
      <c r="C30" s="19">
        <f>RUPIAH!N31</f>
        <v>0.14230226196793741</v>
      </c>
      <c r="D30" s="20">
        <f>RUPIAH!O31</f>
        <v>6.6645208996712182E-2</v>
      </c>
    </row>
    <row r="31" spans="1:4">
      <c r="A31" s="22">
        <f>RUPIAH!L32</f>
        <v>0.44101411985503658</v>
      </c>
      <c r="B31" s="5">
        <f>RUPIAH!M32</f>
        <v>5.7715780924974318</v>
      </c>
      <c r="C31" s="19">
        <f>RUPIAH!N32</f>
        <v>0.13963495385074431</v>
      </c>
      <c r="D31" s="20">
        <f>RUPIAH!O32</f>
        <v>7.6411358000737784E-2</v>
      </c>
    </row>
    <row r="32" spans="1:4">
      <c r="A32" s="22">
        <f>RUPIAH!L33</f>
        <v>0.46222072618074561</v>
      </c>
      <c r="B32" s="5">
        <f>RUPIAH!M33</f>
        <v>7.6602456558297494</v>
      </c>
      <c r="C32" s="19">
        <f>RUPIAH!N33</f>
        <v>0.16774260560211129</v>
      </c>
      <c r="D32" s="20">
        <f>RUPIAH!O33</f>
        <v>6.0340196248011638E-2</v>
      </c>
    </row>
    <row r="33" spans="1:4">
      <c r="A33" s="22">
        <f>RUPIAH!L34</f>
        <v>0.32751593519887623</v>
      </c>
      <c r="B33" s="5">
        <f>RUPIAH!M34</f>
        <v>8.6509934364658641</v>
      </c>
      <c r="C33" s="19">
        <f>RUPIAH!N34</f>
        <v>0.20997556884625884</v>
      </c>
      <c r="D33" s="20">
        <f>RUPIAH!O34</f>
        <v>3.7858765886738928E-2</v>
      </c>
    </row>
    <row r="34" spans="1:4">
      <c r="A34" s="22">
        <f>RUPIAH!L35</f>
        <v>38.882077794419416</v>
      </c>
      <c r="B34" s="5">
        <f>RUPIAH!M35</f>
        <v>-158.89801760224907</v>
      </c>
      <c r="C34" s="19">
        <f>RUPIAH!N35</f>
        <v>0</v>
      </c>
      <c r="D34" s="20">
        <f>RUPIAH!O35</f>
        <v>-0.24469831896675007</v>
      </c>
    </row>
    <row r="35" spans="1:4">
      <c r="A35" s="22">
        <f>RUPIAH!L36</f>
        <v>35.693343339752872</v>
      </c>
      <c r="B35" s="5">
        <f>RUPIAH!M36</f>
        <v>512.65866664684779</v>
      </c>
      <c r="C35" s="19">
        <f>RUPIAH!N36</f>
        <v>0</v>
      </c>
      <c r="D35" s="20">
        <f>RUPIAH!O36</f>
        <v>6.9623992847351476E-2</v>
      </c>
    </row>
    <row r="36" spans="1:4">
      <c r="A36" s="22">
        <f>RUPIAH!L37</f>
        <v>6.2696911968229774</v>
      </c>
      <c r="B36" s="5">
        <f>RUPIAH!M37</f>
        <v>-168.27065617921917</v>
      </c>
      <c r="C36" s="19">
        <f>RUPIAH!N37</f>
        <v>0</v>
      </c>
      <c r="D36" s="20">
        <f>RUPIAH!O37</f>
        <v>-3.7259563486490177E-2</v>
      </c>
    </row>
    <row r="37" spans="1:4">
      <c r="A37" s="22">
        <f>RUPIAH!L38</f>
        <v>5.5726262631620083</v>
      </c>
      <c r="B37" s="5">
        <f>RUPIAH!M38</f>
        <v>-42.266782270859174</v>
      </c>
      <c r="C37" s="19">
        <f>RUPIAH!N38</f>
        <v>0</v>
      </c>
      <c r="D37" s="20">
        <f>RUPIAH!O38</f>
        <v>-0.13184410933983151</v>
      </c>
    </row>
    <row r="38" spans="1:4">
      <c r="A38" s="22">
        <f>RUPIAH!L39</f>
        <v>-21819.100333996779</v>
      </c>
      <c r="B38" s="5">
        <f>RUPIAH!M39</f>
        <v>114.92141956700399</v>
      </c>
      <c r="C38" s="19">
        <f>RUPIAH!N39</f>
        <v>0</v>
      </c>
      <c r="D38" s="20">
        <f>RUPIAH!O39</f>
        <v>-189.86104084169733</v>
      </c>
    </row>
    <row r="39" spans="1:4">
      <c r="A39" s="22">
        <f>RUPIAH!L40</f>
        <v>113.48903288136901</v>
      </c>
      <c r="B39" s="5">
        <f>RUPIAH!M40</f>
        <v>132.83717927990466</v>
      </c>
      <c r="C39" s="19">
        <f>RUPIAH!N40</f>
        <v>0</v>
      </c>
      <c r="D39" s="20">
        <f>RUPIAH!O40</f>
        <v>0.85434690420694159</v>
      </c>
    </row>
    <row r="40" spans="1:4">
      <c r="A40" s="22">
        <f>RUPIAH!L41</f>
        <v>-84.209113834825104</v>
      </c>
      <c r="B40" s="5">
        <f>RUPIAH!M41</f>
        <v>-47.029739097111076</v>
      </c>
      <c r="C40" s="19">
        <f>RUPIAH!N41</f>
        <v>0</v>
      </c>
      <c r="D40" s="20">
        <f>RUPIAH!O41</f>
        <v>1.7905503081984537</v>
      </c>
    </row>
    <row r="41" spans="1:4">
      <c r="A41" s="22">
        <f>RUPIAH!L42</f>
        <v>-60.792515457456965</v>
      </c>
      <c r="B41" s="5">
        <f>RUPIAH!M42</f>
        <v>-262.88902199244546</v>
      </c>
      <c r="C41" s="19">
        <f>RUPIAH!N42</f>
        <v>0</v>
      </c>
      <c r="D41" s="20">
        <f>RUPIAH!O42</f>
        <v>0.23124782844376035</v>
      </c>
    </row>
    <row r="42" spans="1:4">
      <c r="A42" s="22">
        <f>RUPIAH!L43</f>
        <v>0.9943298788695013</v>
      </c>
      <c r="B42" s="5">
        <f>RUPIAH!M43</f>
        <v>11.236861797014722</v>
      </c>
      <c r="C42" s="19">
        <f>RUPIAH!N43</f>
        <v>2.9203727587495003E-2</v>
      </c>
      <c r="D42" s="20">
        <f>RUPIAH!O43</f>
        <v>8.8488218225987542E-2</v>
      </c>
    </row>
    <row r="43" spans="1:4">
      <c r="A43" s="22">
        <f>RUPIAH!L44</f>
        <v>1.1131845668041258</v>
      </c>
      <c r="B43" s="5">
        <f>RUPIAH!M44</f>
        <v>104.13015672247457</v>
      </c>
      <c r="C43" s="19">
        <f>RUPIAH!N44</f>
        <v>1.578775107081545</v>
      </c>
      <c r="D43" s="20">
        <f>RUPIAH!O44</f>
        <v>1.0690318749552648E-2</v>
      </c>
    </row>
    <row r="44" spans="1:4">
      <c r="A44" s="22">
        <f>RUPIAH!L45</f>
        <v>2442.2728694971688</v>
      </c>
      <c r="B44" s="5">
        <f>RUPIAH!M45</f>
        <v>40.457100025644841</v>
      </c>
      <c r="C44" s="19">
        <f>RUPIAH!N45</f>
        <v>5.9031421128738402E-2</v>
      </c>
      <c r="D44" s="20">
        <f>RUPIAH!O45</f>
        <v>60.366978056980535</v>
      </c>
    </row>
    <row r="45" spans="1:4">
      <c r="A45" s="22">
        <f>RUPIAH!L46</f>
        <v>2594.8536898588277</v>
      </c>
      <c r="B45" s="5">
        <f>RUPIAH!M46</f>
        <v>29.042304849898485</v>
      </c>
      <c r="C45" s="19">
        <f>RUPIAH!N46</f>
        <v>0.2160736730155661</v>
      </c>
      <c r="D45" s="20">
        <f>RUPIAH!O46</f>
        <v>89.347374572025331</v>
      </c>
    </row>
    <row r="46" spans="1:4">
      <c r="A46" s="22">
        <f>RUPIAH!L47</f>
        <v>4.1356078506769851</v>
      </c>
      <c r="B46" s="5">
        <f>RUPIAH!M47</f>
        <v>9.3783858856042084</v>
      </c>
      <c r="C46" s="19">
        <f>RUPIAH!N47</f>
        <v>0</v>
      </c>
      <c r="D46" s="20">
        <f>RUPIAH!O47</f>
        <v>0.44097224203848651</v>
      </c>
    </row>
    <row r="47" spans="1:4">
      <c r="A47" s="22">
        <f>RUPIAH!L48</f>
        <v>2.9286216600599313</v>
      </c>
      <c r="B47" s="5">
        <f>RUPIAH!M48</f>
        <v>8.9685515326694514</v>
      </c>
      <c r="C47" s="19">
        <f>RUPIAH!N48</f>
        <v>0</v>
      </c>
      <c r="D47" s="20">
        <f>RUPIAH!O48</f>
        <v>0.32654343897026589</v>
      </c>
    </row>
    <row r="48" spans="1:4">
      <c r="A48" s="22">
        <f>RUPIAH!L49</f>
        <v>3.4169771336662995</v>
      </c>
      <c r="B48" s="5">
        <f>RUPIAH!M49</f>
        <v>18.158932058411292</v>
      </c>
      <c r="C48" s="19">
        <f>RUPIAH!N49</f>
        <v>0</v>
      </c>
      <c r="D48" s="20">
        <f>RUPIAH!O49</f>
        <v>0.18817059960767582</v>
      </c>
    </row>
    <row r="49" spans="1:4">
      <c r="A49" s="22">
        <f>RUPIAH!L50</f>
        <v>3.4742765889126188</v>
      </c>
      <c r="B49" s="5">
        <f>RUPIAH!M50</f>
        <v>22.4377092189393</v>
      </c>
      <c r="C49" s="19">
        <f>RUPIAH!N50</f>
        <v>0</v>
      </c>
      <c r="D49" s="20">
        <f>RUPIAH!O50</f>
        <v>0.15484096683007373</v>
      </c>
    </row>
    <row r="50" spans="1:4">
      <c r="A50" s="22">
        <f>RUPIAH!L51</f>
        <v>1.6022159079490983</v>
      </c>
      <c r="B50" s="5">
        <f>RUPIAH!M51</f>
        <v>-18.443157308399595</v>
      </c>
      <c r="C50" s="19">
        <f>RUPIAH!N51</f>
        <v>0</v>
      </c>
      <c r="D50" s="20">
        <f>RUPIAH!O51</f>
        <v>-8.6873189940173567E-2</v>
      </c>
    </row>
    <row r="51" spans="1:4">
      <c r="A51" s="22">
        <f>RUPIAH!L52</f>
        <v>0.82079893285120553</v>
      </c>
      <c r="B51" s="5">
        <f>RUPIAH!M52</f>
        <v>-7.9325492234330408</v>
      </c>
      <c r="C51" s="19">
        <f>RUPIAH!N52</f>
        <v>0</v>
      </c>
      <c r="D51" s="20">
        <f>RUPIAH!O52</f>
        <v>-0.10347227728843275</v>
      </c>
    </row>
    <row r="52" spans="1:4">
      <c r="A52" s="22">
        <f>RUPIAH!L53</f>
        <v>1.4360840715305496</v>
      </c>
      <c r="B52" s="5">
        <f>RUPIAH!M53</f>
        <v>-3.6380071839819506</v>
      </c>
      <c r="C52" s="19">
        <f>RUPIAH!N53</f>
        <v>0</v>
      </c>
      <c r="D52" s="20">
        <f>RUPIAH!O53</f>
        <v>-0.39474470469810774</v>
      </c>
    </row>
    <row r="53" spans="1:4">
      <c r="A53" s="22">
        <f>RUPIAH!L54</f>
        <v>1.9158832537526211</v>
      </c>
      <c r="B53" s="5">
        <f>RUPIAH!M54</f>
        <v>-2.0143556445814732</v>
      </c>
      <c r="C53" s="19">
        <f>RUPIAH!N54</f>
        <v>0</v>
      </c>
      <c r="D53" s="20">
        <f>RUPIAH!O54</f>
        <v>-0.95111469462021847</v>
      </c>
    </row>
    <row r="54" spans="1:4">
      <c r="A54" s="22">
        <f>RUPIAH!L55</f>
        <v>0</v>
      </c>
      <c r="B54" s="5">
        <f>RUPIAH!M55</f>
        <v>0</v>
      </c>
      <c r="C54" s="19">
        <f>RUPIAH!N55</f>
        <v>0.14010213521062936</v>
      </c>
      <c r="D54" s="20">
        <f>RUPIAH!O55</f>
        <v>0.12114450441554424</v>
      </c>
    </row>
    <row r="55" spans="1:4">
      <c r="A55" s="22">
        <f>RUPIAH!L56</f>
        <v>2.416429833563364</v>
      </c>
      <c r="B55" s="5">
        <f>RUPIAH!M56</f>
        <v>12.8294592676293</v>
      </c>
      <c r="C55" s="19">
        <f>RUPIAH!N56</f>
        <v>0.22258053196080629</v>
      </c>
      <c r="D55" s="20">
        <f>RUPIAH!O56</f>
        <v>0.18835009201520975</v>
      </c>
    </row>
    <row r="56" spans="1:4">
      <c r="A56" s="22">
        <f>RUPIAH!L57</f>
        <v>1.5497668693083604</v>
      </c>
      <c r="B56" s="5">
        <f>RUPIAH!M57</f>
        <v>35.836940644502398</v>
      </c>
      <c r="C56" s="19">
        <f>RUPIAH!N57</f>
        <v>0.72404366999012959</v>
      </c>
      <c r="D56" s="20">
        <f>RUPIAH!O57</f>
        <v>4.324495454792969E-2</v>
      </c>
    </row>
    <row r="57" spans="1:4">
      <c r="A57" s="22">
        <f>RUPIAH!L58</f>
        <v>6.7224441619927289</v>
      </c>
      <c r="B57" s="5">
        <f>RUPIAH!M58</f>
        <v>28.586795326226976</v>
      </c>
      <c r="C57" s="19">
        <f>RUPIAH!N58</f>
        <v>0</v>
      </c>
      <c r="D57" s="20">
        <f>RUPIAH!O58</f>
        <v>0.23515906855866486</v>
      </c>
    </row>
    <row r="58" spans="1:4">
      <c r="A58" s="22">
        <f>RUPIAH!L59</f>
        <v>8.4788596112229708</v>
      </c>
      <c r="B58" s="5">
        <f>RUPIAH!M59</f>
        <v>-116.79641556105966</v>
      </c>
      <c r="C58" s="19">
        <f>RUPIAH!N59</f>
        <v>0</v>
      </c>
      <c r="D58" s="20">
        <f>RUPIAH!O59</f>
        <v>-7.2595203975162503E-2</v>
      </c>
    </row>
    <row r="59" spans="1:4">
      <c r="A59" s="22">
        <f>RUPIAH!L60</f>
        <v>0.80766199863520671</v>
      </c>
      <c r="B59" s="5">
        <f>RUPIAH!M60</f>
        <v>-3.3369158131063719</v>
      </c>
      <c r="C59" s="19">
        <f>RUPIAH!N60</f>
        <v>0</v>
      </c>
      <c r="D59" s="20">
        <f>RUPIAH!O60</f>
        <v>-0.24203847021341096</v>
      </c>
    </row>
    <row r="60" spans="1:4">
      <c r="A60" s="22">
        <f>RUPIAH!L61</f>
        <v>1.3974800501267102</v>
      </c>
      <c r="B60" s="5">
        <f>RUPIAH!M61</f>
        <v>-1.940265878753807</v>
      </c>
      <c r="C60" s="19">
        <f>RUPIAH!N61</f>
        <v>0</v>
      </c>
      <c r="D60" s="20">
        <f>RUPIAH!O61</f>
        <v>-0.72025183013798244</v>
      </c>
    </row>
    <row r="61" spans="1:4">
      <c r="A61" s="22">
        <f>RUPIAH!L62</f>
        <v>0</v>
      </c>
      <c r="B61" s="5">
        <f>RUPIAH!M62</f>
        <v>0</v>
      </c>
      <c r="C61" s="19">
        <f>RUPIAH!N62</f>
        <v>0</v>
      </c>
      <c r="D61" s="20">
        <f>RUPIAH!O62</f>
        <v>-1.1163644121812009</v>
      </c>
    </row>
    <row r="62" spans="1:4">
      <c r="A62" s="22">
        <f>RUPIAH!L63</f>
        <v>0.91456277353183424</v>
      </c>
      <c r="B62" s="5">
        <f>RUPIAH!M63</f>
        <v>42.507116133877616</v>
      </c>
      <c r="C62" s="19">
        <f>RUPIAH!N63</f>
        <v>1.3292965944740522</v>
      </c>
      <c r="D62" s="20">
        <f>RUPIAH!O63</f>
        <v>2.1515521557646668E-2</v>
      </c>
    </row>
    <row r="63" spans="1:4">
      <c r="A63" s="22">
        <f>RUPIAH!L64</f>
        <v>0.99935667306458709</v>
      </c>
      <c r="B63" s="5">
        <f>RUPIAH!M64</f>
        <v>-10.051623467242722</v>
      </c>
      <c r="C63" s="19">
        <f>RUPIAH!N64</f>
        <v>-0.30423829185779439</v>
      </c>
      <c r="D63" s="20">
        <f>RUPIAH!O64</f>
        <v>-9.9422414331515177E-2</v>
      </c>
    </row>
    <row r="64" spans="1:4">
      <c r="A64" s="22">
        <f>RUPIAH!L65</f>
        <v>2.2387873287678719</v>
      </c>
      <c r="B64" s="5">
        <f>RUPIAH!M65</f>
        <v>-32.471664521024543</v>
      </c>
      <c r="C64" s="19">
        <f>RUPIAH!N65</f>
        <v>-7.2812255946823573E-4</v>
      </c>
      <c r="D64" s="20">
        <f>RUPIAH!O65</f>
        <v>-6.89458751742867E-2</v>
      </c>
    </row>
    <row r="65" spans="1:4">
      <c r="A65" s="22">
        <f>RUPIAH!L66</f>
        <v>1.717780565588531</v>
      </c>
      <c r="B65" s="5">
        <f>RUPIAH!M66</f>
        <v>8.3175649526228419</v>
      </c>
      <c r="C65" s="19">
        <f>RUPIAH!N66</f>
        <v>1.9035294352427731E-4</v>
      </c>
      <c r="D65" s="20">
        <f>RUPIAH!O66</f>
        <v>0.20652445461779653</v>
      </c>
    </row>
    <row r="66" spans="1:4">
      <c r="A66" s="22">
        <f>RUPIAH!L67</f>
        <v>2.7476541037314806</v>
      </c>
      <c r="B66" s="5">
        <f>RUPIAH!M67</f>
        <v>14.670609057605693</v>
      </c>
      <c r="C66" s="19">
        <f>RUPIAH!N67</f>
        <v>9.0783471891124345E-2</v>
      </c>
      <c r="D66" s="20">
        <f>RUPIAH!O67</f>
        <v>0.18728970916902815</v>
      </c>
    </row>
    <row r="67" spans="1:4">
      <c r="A67" s="22">
        <f>RUPIAH!L68</f>
        <v>12.738841470372236</v>
      </c>
      <c r="B67" s="5">
        <f>RUPIAH!M68</f>
        <v>55.630475788617922</v>
      </c>
      <c r="C67" s="19">
        <f>RUPIAH!N68</f>
        <v>0</v>
      </c>
      <c r="D67" s="20">
        <f>RUPIAH!O68</f>
        <v>0.22899033829544599</v>
      </c>
    </row>
    <row r="68" spans="1:4">
      <c r="A68" s="22">
        <f>RUPIAH!L69</f>
        <v>5.9245773745519577</v>
      </c>
      <c r="B68" s="5">
        <f>RUPIAH!M69</f>
        <v>164.73635087988987</v>
      </c>
      <c r="C68" s="19">
        <f>RUPIAH!N69</f>
        <v>0</v>
      </c>
      <c r="D68" s="20">
        <f>RUPIAH!O69</f>
        <v>3.5963995456422357E-2</v>
      </c>
    </row>
    <row r="69" spans="1:4">
      <c r="A69" s="22">
        <f>RUPIAH!L70</f>
        <v>2.9880957138981827</v>
      </c>
      <c r="B69" s="5">
        <f>RUPIAH!M70</f>
        <v>34.344548919411501</v>
      </c>
      <c r="C69" s="19">
        <f>RUPIAH!N70</f>
        <v>0</v>
      </c>
      <c r="D69" s="20">
        <f>RUPIAH!O70</f>
        <v>8.7003492778713262E-2</v>
      </c>
    </row>
    <row r="70" spans="1:4">
      <c r="A70" s="22">
        <f>RUPIAH!L71</f>
        <v>168.54261056183381</v>
      </c>
      <c r="B70" s="5">
        <f>RUPIAH!M71</f>
        <v>11949.25449714676</v>
      </c>
      <c r="C70" s="19">
        <f>RUPIAH!N71</f>
        <v>0</v>
      </c>
      <c r="D70" s="20">
        <f>RUPIAH!O71</f>
        <v>1.4104864081862041E-2</v>
      </c>
    </row>
    <row r="71" spans="1:4">
      <c r="A71" s="22">
        <f>RUPIAH!L72</f>
        <v>108.12000101255583</v>
      </c>
      <c r="B71" s="5">
        <f>RUPIAH!M72</f>
        <v>-1259.8888780842285</v>
      </c>
      <c r="C71" s="19">
        <f>RUPIAH!N72</f>
        <v>0</v>
      </c>
      <c r="D71" s="20">
        <f>RUPIAH!O72</f>
        <v>-8.5817092993916877E-2</v>
      </c>
    </row>
    <row r="72" spans="1:4">
      <c r="A72" s="22">
        <f>RUPIAH!L73</f>
        <v>109.94676395558525</v>
      </c>
      <c r="B72" s="5">
        <f>RUPIAH!M73</f>
        <v>-608.84292320567931</v>
      </c>
      <c r="C72" s="19">
        <f>RUPIAH!N73</f>
        <v>0</v>
      </c>
      <c r="D72" s="20">
        <f>RUPIAH!O73</f>
        <v>-0.18058313526367958</v>
      </c>
    </row>
    <row r="73" spans="1:4">
      <c r="A73" s="22">
        <f>RUPIAH!L74</f>
        <v>112.21735256307139</v>
      </c>
      <c r="B73" s="5">
        <f>RUPIAH!M74</f>
        <v>-1047.9057526386766</v>
      </c>
      <c r="C73" s="19">
        <f>RUPIAH!N74</f>
        <v>0</v>
      </c>
      <c r="D73" s="20">
        <f>RUPIAH!O74</f>
        <v>-0.10708725692220197</v>
      </c>
    </row>
    <row r="74" spans="1:4">
      <c r="A74" s="22">
        <f>RUPIAH!L75</f>
        <v>0</v>
      </c>
      <c r="B74" s="5">
        <f>RUPIAH!M75</f>
        <v>0</v>
      </c>
      <c r="C74" s="19">
        <f>RUPIAH!N75</f>
        <v>0</v>
      </c>
      <c r="D74" s="20">
        <f>RUPIAH!O75</f>
        <v>0.16873789585958673</v>
      </c>
    </row>
    <row r="75" spans="1:4">
      <c r="A75" s="22">
        <f>RUPIAH!L76</f>
        <v>1.0460170382899083</v>
      </c>
      <c r="B75" s="5">
        <f>RUPIAH!M76</f>
        <v>36.286269076805738</v>
      </c>
      <c r="C75" s="19">
        <f>RUPIAH!N76</f>
        <v>4.3367875141768444</v>
      </c>
      <c r="D75" s="20">
        <f>RUPIAH!O76</f>
        <v>2.8826800464821684E-2</v>
      </c>
    </row>
    <row r="76" spans="1:4">
      <c r="A76" s="22">
        <f>RUPIAH!L77</f>
        <v>0.29177266235221549</v>
      </c>
      <c r="B76" s="5">
        <f>RUPIAH!M77</f>
        <v>120.95090170629337</v>
      </c>
      <c r="C76" s="19">
        <f>RUPIAH!N77</f>
        <v>0</v>
      </c>
      <c r="D76" s="20">
        <f>RUPIAH!O77</f>
        <v>2.4123231677985403E-3</v>
      </c>
    </row>
    <row r="77" spans="1:4">
      <c r="A77" s="22">
        <f>RUPIAH!L78</f>
        <v>0.26507547376396029</v>
      </c>
      <c r="B77" s="5">
        <f>RUPIAH!M78</f>
        <v>-4.3875545225185641</v>
      </c>
      <c r="C77" s="19">
        <f>RUPIAH!N78</f>
        <v>0</v>
      </c>
      <c r="D77" s="20">
        <f>RUPIAH!O78</f>
        <v>-6.0415311628264502E-2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RUPIAH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NANA-PC</dc:creator>
  <cp:lastModifiedBy>user</cp:lastModifiedBy>
  <dcterms:created xsi:type="dcterms:W3CDTF">2023-02-08T11:41:22Z</dcterms:created>
  <dcterms:modified xsi:type="dcterms:W3CDTF">2023-04-16T14:40:39Z</dcterms:modified>
</cp:coreProperties>
</file>